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9FC5CD4E-10D3-45CE-BECF-C6F068640D68}" xr6:coauthVersionLast="47" xr6:coauthVersionMax="47" xr10:uidLastSave="{00000000-0000-0000-0000-000000000000}"/>
  <bookViews>
    <workbookView xWindow="-120" yWindow="-120" windowWidth="29040" windowHeight="15840"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H16" i="1" l="1"/>
  <c r="H11" i="1"/>
  <c r="D15" i="5" l="1"/>
  <c r="D11" i="1"/>
  <c r="G8" i="3"/>
  <c r="D10" i="3" l="1"/>
  <c r="C10" i="3" l="1"/>
  <c r="E9" i="3"/>
  <c r="E8" i="3"/>
  <c r="E10" i="3"/>
  <c r="G7" i="3"/>
  <c r="D14" i="8" l="1"/>
  <c r="E7" i="3"/>
  <c r="D13" i="1" l="1"/>
  <c r="G7" i="2" l="1"/>
  <c r="G8" i="2"/>
  <c r="G9" i="2"/>
  <c r="G10" i="2"/>
  <c r="G11" i="2"/>
  <c r="G12" i="2"/>
  <c r="E7" i="2"/>
  <c r="E8" i="2"/>
  <c r="E9" i="2"/>
  <c r="E10" i="2"/>
  <c r="E11" i="2"/>
  <c r="E12" i="2"/>
  <c r="D13" i="2"/>
  <c r="C13" i="2"/>
  <c r="G13" i="2" l="1"/>
  <c r="E6" i="10"/>
  <c r="A1" i="6" l="1"/>
  <c r="G6" i="3"/>
  <c r="G5" i="3"/>
  <c r="D13" i="4"/>
  <c r="D15" i="1" l="1"/>
  <c r="D16" i="9"/>
  <c r="A1" i="10"/>
  <c r="C13" i="4" l="1"/>
  <c r="E12" i="4"/>
  <c r="G12" i="4"/>
  <c r="E11" i="4"/>
  <c r="G11" i="4"/>
  <c r="C16" i="9"/>
  <c r="E15" i="9"/>
  <c r="G15" i="9"/>
  <c r="A2" i="6"/>
  <c r="A2" i="10"/>
  <c r="E6" i="7" l="1"/>
  <c r="E7" i="7"/>
  <c r="E14" i="9"/>
  <c r="G14" i="9"/>
  <c r="G6" i="7"/>
  <c r="C14" i="7"/>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4" i="7"/>
  <c r="D14" i="6"/>
  <c r="G7" i="8"/>
  <c r="E7" i="8"/>
  <c r="B12" i="1"/>
  <c r="C14" i="6"/>
  <c r="G10"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13"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<sst xmlns="http://schemas.openxmlformats.org/spreadsheetml/2006/main" count="274" uniqueCount="205">
  <si>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</si>
  <si>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</si>
  <si>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</si>
  <si>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</si>
  <si>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</si>
  <si>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</si>
  <si>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</si>
  <si>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</si>
  <si>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</si>
  <si>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</si>
  <si>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</si>
  <si>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</si>
  <si>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</si>
  <si>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</si>
  <si>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</si>
  <si>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</si>
  <si>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</si>
  <si>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</si>
  <si>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</si>
  <si>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</si>
  <si>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</si>
  <si>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</si>
  <si>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</si>
  <si>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</si>
  <si>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</si>
  <si>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</si>
  <si>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</si>
  <si>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</si>
  <si>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</si>
  <si>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</si>
  <si>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</si>
  <si>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</si>
  <si>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</si>
  <si>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</si>
  <si>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</si>
  <si>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</si>
  <si>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</si>
  <si>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</si>
  <si>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</si>
  <si>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</si>
  <si>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</si>
  <si>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</si>
  <si>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</si>
  <si>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</si>
  <si>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</si>
  <si>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</si>
  <si>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</si>
  <si>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</si>
  <si>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</si>
  <si>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</si>
  <si>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</si>
  <si>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</si>
  <si>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</si>
  <si>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</si>
  <si>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</si>
  <si>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</si>
  <si>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</si>
  <si>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</si>
  <si>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</si>
  <si>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</si>
  <si>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</si>
  <si>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</si>
  <si>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</si>
  <si>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</si>
  <si>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</si>
  <si>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</si>
  <si>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</si>
  <si>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</si>
  <si>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</si>
  <si>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</si>
  <si>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</si>
  <si>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</si>
  <si>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</si>
  <si>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</si>
  <si>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</si>
  <si>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</si>
  <si>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</si>
  <si>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</si>
  <si>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</si>
  <si>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</si>
  <si>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</si>
  <si>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</si>
  <si>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</si>
  <si>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</si>
  <si>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</si>
  <si>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</si>
  <si>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</si>
  <si>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</si>
  <si>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</si>
  <si>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</si>
  <si>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</si>
  <si>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</si>
  <si>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</si>
  <si>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</si>
  <si>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</si>
  <si>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</si>
  <si>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</si>
  <si>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</si>
  <si>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</si>
  <si>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</si>
  <si>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</si>
  <si>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</si>
  <si>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</si>
  <si>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</si>
  <si>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</si>
  <si>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</si>
  <si>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</si>
  <si>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</si>
  <si>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</si>
  <si>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</si>
  <si>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</si>
  <si>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</si>
  <si>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</si>
  <si>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</si>
  <si>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</si>
  <si>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</si>
  <si>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</si>
  <si>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</si>
  <si>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</si>
  <si>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</si>
  <si>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</si>
  <si>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</si>
  <si>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</si>
  <si>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</si>
  <si>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</si>
  <si>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</si>
  <si>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</si>
  <si>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</si>
  <si>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</si>
  <si>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</si>
  <si>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</si>
  <si>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</si>
  <si>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</si>
  <si>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</si>
  <si>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</si>
  <si>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</si>
  <si>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</si>
  <si>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</si>
  <si>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</si>
  <si>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</si>
  <si>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</si>
  <si>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</si>
  <si>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</si>
  <si>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</si>
  <si>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</si>
  <si>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</si>
  <si>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</si>
  <si>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</si>
  <si>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</si>
  <si>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</si>
  <si>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</si>
  <si>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</si>
  <si>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</si>
  <si>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1.112/05/12支購買環保、其他政令宣導之宣導品$30000</t>
    <phoneticPr fontId="1" type="noConversion"/>
  </si>
  <si>
    <t>111/03/14支全興里社區監視器故障維修開口契約維修費用$49175
2.112/05/29支全興里社區監視器故障維修開口契約維修費用(鼎順電腦有限公司)$825</t>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</si>
  <si>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</si>
  <si>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t>依據臺南市政府110年2月18日府環廢字第1100192329B號函辦理</t>
    <phoneticPr fontId="1" type="noConversion"/>
  </si>
  <si>
    <t xml:space="preserve">新化區公所、里辦公處辦理環保教育宣導暨觀摩活動 </t>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</si>
  <si>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3.112/06/09支豐榮里環保義工112年5月26-27日辦理環保教育參訪宜蘭龜山島、蘭陽博物館、頭城活動住宿、車資及便餐、門票、保險等費用$26405</t>
  </si>
  <si>
    <t>111/11/09支協興里活動中心吊扇及小便斗自動沖洗器換修(統日照明有限公司)$2495
2.112/01/18支協興里活動中心門鎖更換費用(名宏鎖印行唐秀英)$2900
3.112/06/07支協興里活動中心流理臺門板(力新廚具行)及蹲式馬桶腳踏開關零件更換$9650
4.112/07/18支協興里活動中心購置塑鋼折合式會議桌10張、椅子60張、噴字等費用$34955</t>
    <phoneticPr fontId="1" type="noConversion"/>
  </si>
  <si>
    <t>112/08/29支協興社區發展112年8月6-7日辦理媽媽教室環保教育觀摩南瀛天文台、綠意山莊、三峽老街、大板根、龍潭、西湖渡假村等活動車資、餐費、門票及保險等。</t>
    <phoneticPr fontId="1" type="noConversion"/>
  </si>
  <si>
    <t>1.112/08/17支北勢里社區入口意象指示招牌修繕工程$25000</t>
    <phoneticPr fontId="1" type="noConversion"/>
  </si>
  <si>
    <t>1.111/06/01支唪口里共1513人*1740元申請110年度永康(焚化)垃圾資源回收廠回饋金補助水電費-郵局$2632620
2.111/06/01支唪口里共924人*1740元申請110年度永康(焚化)垃圾資源回收廠回饋金補助水電費-農會$158639</t>
    <phoneticPr fontId="1" type="noConversion"/>
  </si>
  <si>
    <t>新化區轄內教育場所、文化館舍之設備改善、增設</t>
    <phoneticPr fontId="1" type="noConversion"/>
  </si>
  <si>
    <t>新化區轄內廣播器、監視器整修維護工程</t>
    <phoneticPr fontId="1" type="noConversion"/>
  </si>
  <si>
    <t>1.112/05/29支羊林里轄內環境造景彩繪工程(興和土木包工業)$147700
2.112/07/18支羊林里轄內環境造景裝置圓融省石椅3座、吊卡車運費、高低單槓1座等費用$52300</t>
  </si>
  <si>
    <t>111/12/02支111年度永康焚化廠回饋金-全興里道路柏油鋪設維修及排水溝興建維修工程$258137
2.112/07/24支110年永康焚化廠回饋金-112年全興里鋪設道路柏油鋪設維修及排水溝興建維修工程-委監費$28525
3.112/07/24支110年永康焚化廠回饋金-112年全興里鋪設道路柏油鋪設維修及排水溝興建維修工程$13338</t>
    <phoneticPr fontId="1" type="noConversion"/>
  </si>
  <si>
    <t>111/01/17支全興里環保志工111年1月8-9日辦理羅東林業文化園區、武荖坑風景區等觀摩活動車資、住宿、餐費、保險等費用$63000
2.112/07/06支全興里環保志工112年4月15-16日辦理蘭嶼、六堆客家文化園區及高雄大樹鐵橋人工濕地觀摩活動車資、住宿、便餐、船票、保險等費用$7000</t>
  </si>
  <si>
    <t>1.112/06/05支護國里5/27辦理環保志工教育觀摩苗栗縣及彰化縣活動車資、餐費及保險等(展翔通運有限公司)$50000
2.112/08/02支護國里112年7月22日環保教育觀摩嘉義縣、雲林縣等活動車資、餐費、保險；門票等費用$40000</t>
    <phoneticPr fontId="1" type="noConversion"/>
  </si>
  <si>
    <t>1.112/10/20支協興里辦公處112年10月16日辦理重陽節聯歡晚會暨登革熱防治宣導活動便餐及舞台音響等費$30000</t>
    <phoneticPr fontId="1" type="noConversion"/>
  </si>
  <si>
    <t>購置北勢里環保志(義)工隊執行勤務所需</t>
    <phoneticPr fontId="1" type="noConversion"/>
  </si>
  <si>
    <t>112/10/20支新化區轄內廣播器、監視器整修維護工程$44795</t>
    <phoneticPr fontId="1" type="noConversion"/>
  </si>
  <si>
    <t>1.112/05/25支山脚里辦理112年度母親節聯歡活動暨登革熱防治宣導$81200
2.112/10/16山脚里辦理全里環境保護教育宣導暨里民聯誼活動-支山腳里辦公處9/24辦理登革熱防治宣導44300
3.112/10/24支山脚里辦理全里環境保護教育宣導暨里民聯誼活動$94500</t>
  </si>
  <si>
    <t>繳回款</t>
    <phoneticPr fontId="3" type="noConversion"/>
  </si>
  <si>
    <t>1.111/05/11支豐榮里社區監視器故障111年度維修開口契約維修費用
2.112/02/21支豐榮里社區監視器故障111年度維修開口契約維修費(鼎順電腦有限公司)$1020
3.112/10/2支豐榮里社區監視器故障111年度維修開口契約維修費用共計68000元.第二維修費用$13000</t>
  </si>
  <si>
    <t>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
4.112/06/08支北勢里112年6月1-4日僱用鄭水智及陳黃雪珠辦理轄區環境整頓工資(鄭水智)(陳黃雪珠)$11355
5.112/07/21支北勢里112年7月7-12及14-17日僱用鄭水智及陳黃雪珠辦理轄區環境整頓工資$5108
6.112/10/06支北勢里112.9/21-9/23及9/25-9/29共8日僱鄭水智、陳黃雪珠辦理轄內環境整頓工資$25000</t>
    <phoneticPr fontId="1" type="noConversion"/>
  </si>
  <si>
    <t>1.112/07/07支北勢社區發展協會112年6月25日辦理全里長者觀摩南華大學永續綠色科技、佐登妮絲城堡生技園區等活動車資、保險及便當$99000
2.112/10/18支北勢社區發展協會112年10月1日辦理全里長者觀摩成美文化園區、湖山水庫環境教育園區等活動車資、保險及便餐$31000</t>
  </si>
  <si>
    <t>1.112/11/01支新化區楊逵文學館研習教室新裝設2台冷氣機經費-財編5000474.5000475(八ㄚ旺實業有限公司)$87858</t>
    <phoneticPr fontId="1" type="noConversion"/>
  </si>
  <si>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9.112/06/02(新化郵局)支全興里姚志明及黃語恆等12人申請109.110年度永康焚化廠回饋金水電補貼-郵局$14550</t>
    <phoneticPr fontId="1" type="noConversion"/>
  </si>
  <si>
    <t>回饋金剩餘         金額</t>
    <phoneticPr fontId="1" type="noConversion"/>
  </si>
  <si>
    <t>111/11/08支崙頂社區發展協會111年10月23-24日辦理長壽會環保教育觀摩南投豐山生態園區、日月潭環境教育中心、及雲林劍湖山世界環境教育園區等活動車資費用$56000
2.112/11/01支崙頂社區發展協會112年10月7-8日辦理長壽會環保教育觀摩走馬瀨農場、國立海洋科技博物館、碧砂漁港等活動車資、便餐、保險費用$14000</t>
    <phoneticPr fontId="3" type="noConversion"/>
  </si>
  <si>
    <t>保留</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</si>
  <si>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
3.112/10/23支協興社區發展112年9月16-17日辦理長壽會環保教育觀摩嘉義觸口自然教育中心、新北野柳風景區...等活動車資、餐費、保險、門票等$15440</t>
    <phoneticPr fontId="1" type="noConversion"/>
  </si>
  <si>
    <t>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
4.112/08/09支唪口里辦公處112年8月5-6日僱用蔡基瑞辦理轄區環境綠美化工資(蔡基瑞)$4336 
5.112/11/22支唪口里辦公處112年11月13-15日僱用蔡基瑞辦理轄區環境綠美化工資(蔡基瑞)$6505</t>
  </si>
  <si>
    <t>繳回</t>
    <phoneticPr fontId="1" type="noConversion"/>
  </si>
  <si>
    <t>1.110-112年度唪口里道路鋪設維修及排水溝維修工程($131,388)</t>
    <phoneticPr fontId="1" type="noConversion"/>
  </si>
  <si>
    <t>1.112/12/15支北勢里環保義工隊112年9-12月辦理環境清潔早餐費用$12500</t>
    <phoneticPr fontId="1" type="noConversion"/>
  </si>
  <si>
    <t>保留金額及備註</t>
    <phoneticPr fontId="1" type="noConversion"/>
  </si>
  <si>
    <t>10.112/06/02支崙頂里林水義.北勢里鄭彥正等2人申請109.110年永康焚化廠回饋金水電補貼-農會$2910
11.112/11/07支協興里呂天香、張品睿等7人申請109、110年度水電補貼-郵局$6790</t>
    <phoneticPr fontId="1" type="noConversion"/>
  </si>
  <si>
    <t>1.112/02/21支印製(12*23)12K開窗公文封3000個費用(創義印務設計庇護工場)$6000
2.112/11/17支民文課庶務用文具一批費用代墊(陳映儒)$2399</t>
    <phoneticPr fontId="1" type="noConversion"/>
  </si>
  <si>
    <t>1.112/08/15支新化區公所112.7.22辦理保教育宣導暨觀摩台中麗寶樂園及后里回收廠活動車資、餐費等費用$44457
2.112/9/19支唪口里辦公處112年9月10日辦理全里觀摩南投溪頭、麒麟潭、車籠埔斷層保存教育園區活動車資、午晚餐及保險等費用80000
3.112/11/17支護國里辦公處112年11月5-6日辦理保教育宣導暨觀摩平溪、十分瀑布、萬華區、臺北市立動物園等活動車資$50748</t>
    <phoneticPr fontId="1" type="noConversion"/>
  </si>
  <si>
    <t>繳回款</t>
    <phoneticPr fontId="1" type="noConversion"/>
  </si>
  <si>
    <t>8.112/03/24支民政及人文課業務所須壓克力卡架10個費用$460
9.112/11/17支民文課庶務用文具一批費用代墊(陳映儒)$187</t>
    <phoneticPr fontId="1" type="noConversion"/>
  </si>
  <si>
    <t>保留款</t>
    <phoneticPr fontId="1" type="noConversion"/>
  </si>
  <si>
    <t>1.111/06/01支唪口里共924人*1740元申請110年度永康(焚化)垃圾資源回收廠回饋金補助水電費-農會$1449121
2.111/11/03支唪口里第二梯共4人*1740元申請110年度回饋金水電補貼-郵局$6960
3.支唪口里第二梯共1人*1740元申請110年度回饋金水電補貼-農會$1740
4.112/06/02支唪口里許德全.許芷瑄等2人*1740元申請110年度永康焚化廠回饋金水電補貼-農會$3480
5.112/11/07支楊逵館增購投影機1台-財編5000481(宏權科技有限公司)$12136</t>
    <phoneticPr fontId="1" type="noConversion"/>
  </si>
  <si>
    <t>1.110-112年度北勢里道路改善工程($95,239)</t>
    <phoneticPr fontId="1" type="noConversion"/>
  </si>
  <si>
    <t>1.112年度監視器維修開口契約($5,000)</t>
    <phoneticPr fontId="1" type="noConversion"/>
  </si>
  <si>
    <t>111/10/05支協興社區發展111年9月24日辦理長壽會環保教育觀摩豐原、東勢、員林等活動車資、餐費、保險、門票等費$27660
2.112/12/05支協興社區發展協會112年11月18-19日辦理會員及志工參訪廬山、合歡山活動車資、保險、餐費、主宿等費用$22340</t>
    <phoneticPr fontId="1" type="noConversion"/>
  </si>
  <si>
    <r>
      <t xml:space="preserve">1.112/09/12112年永康回饋金-協興里鋪設道路柏油及排水溝整修工程費$613267
</t>
    </r>
    <r>
      <rPr>
        <sz val="10"/>
        <color rgb="FFFF0000"/>
        <rFont val="標楷體"/>
        <family val="4"/>
        <charset val="136"/>
      </rPr>
      <t>2.113/02/27支協興里鋪設道路柏油及排水溝整修工程520000.材試14045.空污1441(欣旻土木包工業)$46733</t>
    </r>
  </si>
  <si>
    <t>臺南市新化區暨唪口里辦理
「110年度臺南市永康垃圾資源回收(焚化)廠營運階段回饋金」113年度1-2月份執行情況表</t>
    <phoneticPr fontId="1" type="noConversion"/>
  </si>
  <si>
    <t>回饋金已繳回
金額</t>
    <phoneticPr fontId="1" type="noConversion"/>
  </si>
  <si>
    <t>製表日期：113年3月4日</t>
    <phoneticPr fontId="1" type="noConversion"/>
  </si>
  <si>
    <t>1.110-112年度協興里道路鋪設維修及排水溝維修工程($46,733)--已於113.02.27全數執行完畢</t>
    <phoneticPr fontId="1" type="noConversion"/>
  </si>
  <si>
    <t>1.112/04/07支109.110年永康焚化廠回饋金-豐榮里辦理道路柏油鋪設維修工程$174348
2.112/12/28支112年度豐榮里辦理道路柏油鋪設維修及排水溝維修工程-委監費$25652</t>
    <phoneticPr fontId="1" type="noConversion"/>
  </si>
  <si>
    <t>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
3.112/07/06支112年豐榮里辦理環境整頓、僱工計畫-環境清潔消毒$20000
4.112/12/08支豐榮里112年11月29-30雇用楊余月英、林楊惠碧、黃炳煌等3人辦理轄區環境整頓工資$661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</si>
</sst>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98">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177" fontId="13" fillId="0" borderId="21" xfId="0" applyNumberFormat="1" applyFont="1" applyBorder="1" applyAlignment="1">
      <alignment horizontal="right" vertical="center"/>
    </xf>
    <xf numFmtId="176" fontId="4" fillId="0" borderId="21" xfId="1" applyNumberFormat="1" applyFont="1" applyBorder="1" applyAlignment="1">
      <alignment vertical="center" wrapText="1"/>
    </xf>
    <xf numFmtId="0" fontId="4" fillId="0" borderId="24" xfId="0" applyFont="1" applyBorder="1" applyAlignment="1">
      <alignment horizontal="center" vertical="center" wrapText="1"/>
    </xf>
    <xf numFmtId="0" fontId="8" fillId="0" borderId="1" xfId="1"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177" fontId="13" fillId="0" borderId="21" xfId="0" applyNumberFormat="1" applyFont="1" applyBorder="1" applyAlignment="1">
      <alignment horizontal="center" vertical="center"/>
    </xf>
    <xf numFmtId="177" fontId="13" fillId="0" borderId="12" xfId="0" applyNumberFormat="1"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2" fontId="6" fillId="0" borderId="25" xfId="0" applyNumberFormat="1" applyFont="1" applyBorder="1" applyAlignment="1">
      <alignment horizontal="center" vertical="center"/>
    </xf>
    <xf numFmtId="42" fontId="6" fillId="0" borderId="26" xfId="0" applyNumberFormat="1"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workbookViewId="0">
      <selection activeCell="I10" sqref="I10"/>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8" width="18.25" customWidth="1"/>
    <col min="9" max="9" width="31.5" customWidth="1"/>
  </cols>
  <sheetData>
    <row r="1" spans="1:9" ht="73.5" customHeight="1">
      <c r="A1" s="69" t="s">
        <v>199</v>
      </c>
      <c r="B1" s="70"/>
      <c r="C1" s="70"/>
      <c r="D1" s="70"/>
      <c r="E1" s="70"/>
      <c r="F1" s="70"/>
      <c r="G1" s="70"/>
      <c r="H1" s="70"/>
      <c r="I1" s="70"/>
    </row>
    <row r="2" spans="1:9" ht="33" customHeight="1" thickBot="1">
      <c r="A2" t="s">
        <v>201</v>
      </c>
    </row>
    <row r="3" spans="1:9" ht="63.75" thickTop="1">
      <c r="A3" s="1" t="s">
        <v>0</v>
      </c>
      <c r="B3" s="2" t="s">
        <v>75</v>
      </c>
      <c r="C3" s="3" t="s">
        <v>1</v>
      </c>
      <c r="D3" s="3" t="s">
        <v>82</v>
      </c>
      <c r="E3" s="2" t="s">
        <v>2</v>
      </c>
      <c r="F3" s="9" t="s">
        <v>3</v>
      </c>
      <c r="G3" s="4" t="s">
        <v>179</v>
      </c>
      <c r="H3" s="4" t="s">
        <v>200</v>
      </c>
      <c r="I3" s="1" t="s">
        <v>187</v>
      </c>
    </row>
    <row r="4" spans="1:9" ht="21">
      <c r="A4" s="5" t="s">
        <v>4</v>
      </c>
      <c r="B4" s="6">
        <f>'110新化水電'!C13</f>
        <v>14553812</v>
      </c>
      <c r="C4" s="34">
        <f t="shared" ref="C4:C16" si="0">B4</f>
        <v>14553812</v>
      </c>
      <c r="D4" s="34"/>
      <c r="E4" s="10">
        <f>'110新化水電'!D13</f>
        <v>14524810</v>
      </c>
      <c r="F4" s="7">
        <f t="shared" ref="F4:F16" si="1">E4/C4</f>
        <v>0.99800725748003338</v>
      </c>
      <c r="G4" s="6">
        <f t="shared" ref="G4:G15" si="2">SUM(C4-E4)</f>
        <v>29002</v>
      </c>
      <c r="H4" s="6">
        <v>29002</v>
      </c>
      <c r="I4" s="8"/>
    </row>
    <row r="5" spans="1:9" ht="21">
      <c r="A5" s="11" t="s">
        <v>5</v>
      </c>
      <c r="B5" s="10">
        <f>'110崙頂'!C14</f>
        <v>1000000</v>
      </c>
      <c r="C5" s="35">
        <f t="shared" si="0"/>
        <v>1000000</v>
      </c>
      <c r="D5" s="34"/>
      <c r="E5" s="10">
        <f>'110崙頂'!D14</f>
        <v>998857</v>
      </c>
      <c r="F5" s="7">
        <f t="shared" si="1"/>
        <v>0.99885699999999999</v>
      </c>
      <c r="G5" s="6">
        <f t="shared" si="2"/>
        <v>1143</v>
      </c>
      <c r="H5" s="6">
        <v>1143</v>
      </c>
      <c r="I5" s="12"/>
    </row>
    <row r="6" spans="1:9" ht="21">
      <c r="A6" s="11" t="s">
        <v>6</v>
      </c>
      <c r="B6" s="10">
        <f>'110全興'!C14</f>
        <v>1000000</v>
      </c>
      <c r="C6" s="35">
        <f t="shared" si="0"/>
        <v>1000000</v>
      </c>
      <c r="D6" s="35"/>
      <c r="E6" s="10">
        <f>'110全興'!D14</f>
        <v>1000000</v>
      </c>
      <c r="F6" s="7">
        <f t="shared" si="1"/>
        <v>1</v>
      </c>
      <c r="G6" s="6">
        <f t="shared" si="2"/>
        <v>0</v>
      </c>
      <c r="H6" s="6">
        <v>0</v>
      </c>
      <c r="I6" s="12"/>
    </row>
    <row r="7" spans="1:9" ht="77.25" customHeight="1">
      <c r="A7" s="11" t="s">
        <v>7</v>
      </c>
      <c r="B7" s="10">
        <f>'110唪口'!C13</f>
        <v>1000000</v>
      </c>
      <c r="C7" s="35">
        <f>B7</f>
        <v>1000000</v>
      </c>
      <c r="D7" s="35"/>
      <c r="E7" s="10">
        <f>'110唪口'!D13</f>
        <v>868465</v>
      </c>
      <c r="F7" s="7">
        <f t="shared" si="1"/>
        <v>0.86846500000000004</v>
      </c>
      <c r="G7" s="6">
        <f t="shared" si="2"/>
        <v>131535</v>
      </c>
      <c r="H7" s="6">
        <v>147</v>
      </c>
      <c r="I7" s="68" t="s">
        <v>185</v>
      </c>
    </row>
    <row r="8" spans="1:9" ht="42">
      <c r="A8" s="11" t="s">
        <v>8</v>
      </c>
      <c r="B8" s="10">
        <f>'110北勢'!C15</f>
        <v>1000000</v>
      </c>
      <c r="C8" s="35">
        <f t="shared" si="0"/>
        <v>1000000</v>
      </c>
      <c r="D8" s="35"/>
      <c r="E8" s="10">
        <f>'110北勢'!D15</f>
        <v>904761</v>
      </c>
      <c r="F8" s="7">
        <f t="shared" si="1"/>
        <v>0.90476100000000004</v>
      </c>
      <c r="G8" s="6">
        <f t="shared" si="2"/>
        <v>95239</v>
      </c>
      <c r="H8" s="6">
        <v>0</v>
      </c>
      <c r="I8" s="68" t="s">
        <v>195</v>
      </c>
    </row>
    <row r="9" spans="1:9" ht="84">
      <c r="A9" s="11" t="s">
        <v>9</v>
      </c>
      <c r="B9" s="10">
        <f>'110協興'!C14</f>
        <v>1000000</v>
      </c>
      <c r="C9" s="35">
        <f t="shared" si="0"/>
        <v>1000000</v>
      </c>
      <c r="D9" s="35">
        <v>46733</v>
      </c>
      <c r="E9" s="10">
        <f>'110協興'!D14</f>
        <v>1000000</v>
      </c>
      <c r="F9" s="7">
        <f t="shared" si="1"/>
        <v>1</v>
      </c>
      <c r="G9" s="6">
        <f t="shared" si="2"/>
        <v>0</v>
      </c>
      <c r="H9" s="6">
        <v>0</v>
      </c>
      <c r="I9" s="68" t="s">
        <v>202</v>
      </c>
    </row>
    <row r="10" spans="1:9" ht="42">
      <c r="A10" s="11" t="s">
        <v>10</v>
      </c>
      <c r="B10" s="10">
        <f>'110豐榮'!C16</f>
        <v>1000000</v>
      </c>
      <c r="C10" s="35">
        <f t="shared" si="0"/>
        <v>1000000</v>
      </c>
      <c r="D10" s="35"/>
      <c r="E10" s="10">
        <f>'110豐榮'!D16</f>
        <v>995000</v>
      </c>
      <c r="F10" s="7">
        <f t="shared" si="1"/>
        <v>0.995</v>
      </c>
      <c r="G10" s="6">
        <f t="shared" si="2"/>
        <v>5000</v>
      </c>
      <c r="H10" s="6">
        <v>0</v>
      </c>
      <c r="I10" s="68" t="s">
        <v>196</v>
      </c>
    </row>
    <row r="11" spans="1:9" ht="21">
      <c r="A11" s="11" t="s">
        <v>11</v>
      </c>
      <c r="B11" s="10">
        <f>SUM(B4:B10)</f>
        <v>20553812</v>
      </c>
      <c r="C11" s="35">
        <f t="shared" si="0"/>
        <v>20553812</v>
      </c>
      <c r="D11" s="35">
        <f>SUM(D4:D10)</f>
        <v>46733</v>
      </c>
      <c r="E11" s="10">
        <f>SUM(E4:E10)</f>
        <v>20291893</v>
      </c>
      <c r="F11" s="7">
        <f t="shared" si="1"/>
        <v>0.98725691370535062</v>
      </c>
      <c r="G11" s="6">
        <f t="shared" si="2"/>
        <v>261919</v>
      </c>
      <c r="H11" s="6">
        <f>SUM(H4:H10)</f>
        <v>30292</v>
      </c>
      <c r="I11" s="12"/>
    </row>
    <row r="12" spans="1:9" ht="21">
      <c r="A12" s="11" t="s">
        <v>7</v>
      </c>
      <c r="B12" s="10">
        <f>'110唪口水電'!C10</f>
        <v>4590917</v>
      </c>
      <c r="C12" s="35">
        <f t="shared" si="0"/>
        <v>4590917</v>
      </c>
      <c r="D12" s="63"/>
      <c r="E12" s="10">
        <f>'110唪口水電'!D10</f>
        <v>4572554</v>
      </c>
      <c r="F12" s="7">
        <f t="shared" si="1"/>
        <v>0.99600014550469984</v>
      </c>
      <c r="G12" s="6">
        <f t="shared" si="2"/>
        <v>18363</v>
      </c>
      <c r="H12" s="6">
        <v>18363</v>
      </c>
      <c r="I12" s="8"/>
    </row>
    <row r="13" spans="1:9" ht="21">
      <c r="A13" s="11" t="s">
        <v>11</v>
      </c>
      <c r="B13" s="10">
        <f>SUM(B12)</f>
        <v>4590917</v>
      </c>
      <c r="C13" s="35">
        <f t="shared" si="0"/>
        <v>4590917</v>
      </c>
      <c r="D13" s="35">
        <f>D12</f>
        <v>0</v>
      </c>
      <c r="E13" s="10">
        <f>SUM(E12)</f>
        <v>4572554</v>
      </c>
      <c r="F13" s="7">
        <f t="shared" si="1"/>
        <v>0.99600014550469984</v>
      </c>
      <c r="G13" s="6">
        <f t="shared" si="2"/>
        <v>18363</v>
      </c>
      <c r="H13" s="6">
        <v>18363</v>
      </c>
      <c r="I13" s="12"/>
    </row>
    <row r="14" spans="1:9" ht="21">
      <c r="A14" s="11" t="s">
        <v>87</v>
      </c>
      <c r="B14" s="10">
        <f>行政作業費!C8</f>
        <v>52191</v>
      </c>
      <c r="C14" s="35">
        <f>B14</f>
        <v>52191</v>
      </c>
      <c r="D14" s="35"/>
      <c r="E14" s="10">
        <f>行政作業費!D8</f>
        <v>52191</v>
      </c>
      <c r="F14" s="7">
        <f t="shared" si="1"/>
        <v>1</v>
      </c>
      <c r="G14" s="6">
        <f t="shared" si="2"/>
        <v>0</v>
      </c>
      <c r="H14" s="6">
        <v>0</v>
      </c>
      <c r="I14" s="8"/>
    </row>
    <row r="15" spans="1:9" ht="21">
      <c r="A15" s="11" t="s">
        <v>88</v>
      </c>
      <c r="B15" s="10">
        <f>B14</f>
        <v>52191</v>
      </c>
      <c r="C15" s="35">
        <f>B15</f>
        <v>52191</v>
      </c>
      <c r="D15" s="35">
        <f>D14</f>
        <v>0</v>
      </c>
      <c r="E15" s="10">
        <f>E14</f>
        <v>52191</v>
      </c>
      <c r="F15" s="7">
        <f t="shared" si="1"/>
        <v>1</v>
      </c>
      <c r="G15" s="6">
        <f t="shared" si="2"/>
        <v>0</v>
      </c>
      <c r="H15" s="6">
        <v>0</v>
      </c>
      <c r="I15" s="12"/>
    </row>
    <row r="16" spans="1:9" ht="21">
      <c r="A16" s="5" t="s">
        <v>12</v>
      </c>
      <c r="B16" s="6">
        <f>SUM(B11+B13+B15)</f>
        <v>25196920</v>
      </c>
      <c r="C16" s="34">
        <f t="shared" si="0"/>
        <v>25196920</v>
      </c>
      <c r="D16" s="34">
        <f>D11+D13+D15</f>
        <v>46733</v>
      </c>
      <c r="E16" s="10">
        <f>SUM(E11+E13+E15)</f>
        <v>24916638</v>
      </c>
      <c r="F16" s="7">
        <f t="shared" si="1"/>
        <v>0.98887633885411397</v>
      </c>
      <c r="G16" s="6">
        <f>G11+G13+G15</f>
        <v>280282</v>
      </c>
      <c r="H16" s="6">
        <f>H11+H13+H15</f>
        <v>48655</v>
      </c>
      <c r="I16" s="8"/>
    </row>
    <row r="17" spans="1:9">
      <c r="A17" s="14" t="s">
        <v>156</v>
      </c>
      <c r="B17" s="13"/>
      <c r="C17" s="13"/>
      <c r="D17" s="13"/>
      <c r="E17" s="13"/>
      <c r="F17" s="13"/>
      <c r="G17" s="13"/>
      <c r="H17" s="13"/>
      <c r="I17" s="13"/>
    </row>
    <row r="18" spans="1:9" ht="21">
      <c r="A18" s="15" t="s">
        <v>13</v>
      </c>
    </row>
    <row r="21" spans="1:9">
      <c r="G21" t="s">
        <v>102</v>
      </c>
    </row>
    <row r="25" spans="1:9" ht="12" customHeight="1"/>
    <row r="26" spans="1:9" ht="9.75" hidden="1" customHeight="1"/>
    <row r="27" spans="1:9" hidden="1"/>
    <row r="28" spans="1:9" hidden="1"/>
    <row r="29" spans="1:9" hidden="1"/>
    <row r="30" spans="1:9" hidden="1"/>
    <row r="31" spans="1:9" hidden="1"/>
    <row r="32" spans="1:9" hidden="1"/>
  </sheetData>
  <mergeCells count="1">
    <mergeCell ref="A1:I1"/>
  </mergeCells>
  <phoneticPr fontId="1" type="noConversion"/>
  <pageMargins left="0.70866141732283472" right="0.70866141732283472"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workbookViewId="0">
      <selection activeCell="F5" sqref="F5:F8"/>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88" t="str">
        <f>'110年總表'!A1</f>
        <v>臺南市新化區暨唪口里辦理
「110年度臺南市永康垃圾資源回收(焚化)廠營運階段回饋金」113年度1-2月份執行情況表</v>
      </c>
      <c r="B1" s="88"/>
      <c r="C1" s="88"/>
      <c r="D1" s="88"/>
      <c r="E1" s="88"/>
      <c r="F1" s="88"/>
      <c r="G1" s="88"/>
      <c r="H1" s="88"/>
    </row>
    <row r="2" spans="1:8" ht="17.25" thickBot="1">
      <c r="A2" t="str">
        <f>'110年總表'!A2</f>
        <v>製表日期：113年3月4日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193</v>
      </c>
    </row>
    <row r="5" spans="1:8" ht="45">
      <c r="A5" s="97" t="s">
        <v>68</v>
      </c>
      <c r="B5" s="28" t="s">
        <v>69</v>
      </c>
      <c r="C5" s="22">
        <v>200000</v>
      </c>
      <c r="D5" s="22">
        <v>200000</v>
      </c>
      <c r="E5" s="23">
        <f t="shared" ref="E5:E16" si="0">D5/C5</f>
        <v>1</v>
      </c>
      <c r="F5" s="55" t="s">
        <v>203</v>
      </c>
      <c r="G5" s="42">
        <f>C5-D5</f>
        <v>0</v>
      </c>
    </row>
    <row r="6" spans="1:8" ht="128.25">
      <c r="A6" s="97"/>
      <c r="B6" s="28" t="s">
        <v>70</v>
      </c>
      <c r="C6" s="22">
        <v>20000</v>
      </c>
      <c r="D6" s="43">
        <v>20000</v>
      </c>
      <c r="E6" s="23">
        <f>D6/C6</f>
        <v>1</v>
      </c>
      <c r="F6" s="57" t="s">
        <v>136</v>
      </c>
      <c r="G6" s="42">
        <f>C6-D6</f>
        <v>0</v>
      </c>
    </row>
    <row r="7" spans="1:8" ht="171">
      <c r="A7" s="97"/>
      <c r="B7" s="28" t="s">
        <v>71</v>
      </c>
      <c r="C7" s="22">
        <v>45993</v>
      </c>
      <c r="D7" s="43">
        <v>45993</v>
      </c>
      <c r="E7" s="23">
        <f t="shared" si="0"/>
        <v>1</v>
      </c>
      <c r="F7" s="21" t="s">
        <v>204</v>
      </c>
      <c r="G7" s="42">
        <f t="shared" ref="G7:G16" si="1">C7-D7</f>
        <v>0</v>
      </c>
    </row>
    <row r="8" spans="1:8" ht="77.25" customHeight="1">
      <c r="A8" s="97"/>
      <c r="B8" s="28" t="s">
        <v>80</v>
      </c>
      <c r="C8" s="22">
        <v>106007</v>
      </c>
      <c r="D8" s="22">
        <v>106007</v>
      </c>
      <c r="E8" s="23">
        <f t="shared" si="0"/>
        <v>1</v>
      </c>
      <c r="F8" s="21" t="s">
        <v>127</v>
      </c>
      <c r="G8" s="42">
        <f t="shared" si="1"/>
        <v>0</v>
      </c>
    </row>
    <row r="9" spans="1:8" ht="99.75">
      <c r="A9" s="97"/>
      <c r="B9" s="28" t="s">
        <v>72</v>
      </c>
      <c r="C9" s="22">
        <v>160000</v>
      </c>
      <c r="D9" s="22">
        <v>160000</v>
      </c>
      <c r="E9" s="23">
        <f t="shared" si="0"/>
        <v>1</v>
      </c>
      <c r="F9" s="21" t="s">
        <v>115</v>
      </c>
      <c r="G9" s="42">
        <f t="shared" si="1"/>
        <v>0</v>
      </c>
    </row>
    <row r="10" spans="1:8" ht="57">
      <c r="A10" s="97"/>
      <c r="B10" s="39" t="s">
        <v>73</v>
      </c>
      <c r="C10" s="37">
        <v>80000</v>
      </c>
      <c r="D10" s="37">
        <v>80000</v>
      </c>
      <c r="E10" s="38">
        <f t="shared" si="0"/>
        <v>1</v>
      </c>
      <c r="F10" s="21" t="s">
        <v>109</v>
      </c>
      <c r="G10" s="42">
        <f t="shared" si="1"/>
        <v>0</v>
      </c>
    </row>
    <row r="11" spans="1:8" ht="49.5">
      <c r="A11" s="97"/>
      <c r="B11" s="39" t="s">
        <v>74</v>
      </c>
      <c r="C11" s="37">
        <v>30000</v>
      </c>
      <c r="D11" s="37">
        <v>30000</v>
      </c>
      <c r="E11" s="38">
        <f t="shared" si="0"/>
        <v>1</v>
      </c>
      <c r="F11" s="21" t="s">
        <v>111</v>
      </c>
      <c r="G11" s="42">
        <f t="shared" si="1"/>
        <v>0</v>
      </c>
    </row>
    <row r="12" spans="1:8" ht="156.75">
      <c r="A12" s="45"/>
      <c r="B12" s="39" t="s">
        <v>104</v>
      </c>
      <c r="C12" s="37">
        <v>140000</v>
      </c>
      <c r="D12" s="37">
        <v>140000</v>
      </c>
      <c r="E12" s="38">
        <f t="shared" si="0"/>
        <v>1</v>
      </c>
      <c r="F12" s="61" t="s">
        <v>158</v>
      </c>
      <c r="G12" s="42">
        <f t="shared" si="1"/>
        <v>0</v>
      </c>
    </row>
    <row r="13" spans="1:8" ht="33">
      <c r="A13" s="45"/>
      <c r="B13" s="28" t="s">
        <v>94</v>
      </c>
      <c r="C13" s="22">
        <v>30000</v>
      </c>
      <c r="D13" s="43">
        <v>30000</v>
      </c>
      <c r="E13" s="23">
        <f>D13/C13</f>
        <v>1</v>
      </c>
      <c r="F13" s="56" t="s">
        <v>138</v>
      </c>
      <c r="G13" s="42">
        <f>C13-D13</f>
        <v>0</v>
      </c>
    </row>
    <row r="14" spans="1:8" ht="114">
      <c r="A14" s="45"/>
      <c r="B14" s="28" t="s">
        <v>95</v>
      </c>
      <c r="C14" s="22">
        <v>120000</v>
      </c>
      <c r="D14" s="44">
        <v>120000</v>
      </c>
      <c r="E14" s="23">
        <f>D14/C14</f>
        <v>1</v>
      </c>
      <c r="F14" s="57" t="s">
        <v>135</v>
      </c>
      <c r="G14" s="42">
        <f>C14-D14</f>
        <v>0</v>
      </c>
    </row>
    <row r="15" spans="1:8" ht="99.75">
      <c r="A15" s="45"/>
      <c r="B15" s="39" t="s">
        <v>98</v>
      </c>
      <c r="C15" s="37">
        <v>68000</v>
      </c>
      <c r="D15" s="44">
        <v>63000</v>
      </c>
      <c r="E15" s="38">
        <f>D15/C15</f>
        <v>0.92647058823529416</v>
      </c>
      <c r="F15" s="57" t="s">
        <v>174</v>
      </c>
      <c r="G15" s="42">
        <f>C15-D15</f>
        <v>5000</v>
      </c>
      <c r="H15" t="s">
        <v>181</v>
      </c>
    </row>
    <row r="16" spans="1:8" ht="17.25" thickBot="1">
      <c r="A16" s="29"/>
      <c r="B16" s="25" t="s">
        <v>41</v>
      </c>
      <c r="C16" s="26">
        <f>SUM(C5:C15)</f>
        <v>1000000</v>
      </c>
      <c r="D16" s="26">
        <f>SUM(D5:D15)</f>
        <v>995000</v>
      </c>
      <c r="E16" s="27">
        <f t="shared" si="0"/>
        <v>0.995</v>
      </c>
      <c r="F16" s="25"/>
      <c r="G16" s="42">
        <f t="shared" si="1"/>
        <v>5000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opLeftCell="B1" workbookViewId="0">
      <selection activeCell="H6" sqref="H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1" t="str">
        <f>'110年總表'!A1</f>
        <v>臺南市新化區暨唪口里辦理
「110年度臺南市永康垃圾資源回收(焚化)廠營運階段回饋金」113年度1-2月份執行情況表</v>
      </c>
      <c r="B1" s="71"/>
      <c r="C1" s="71"/>
      <c r="D1" s="71"/>
      <c r="E1" s="71"/>
      <c r="F1" s="71"/>
      <c r="G1" s="71"/>
      <c r="H1" s="71"/>
    </row>
    <row r="2" spans="1:8" ht="17.25" thickBot="1">
      <c r="A2" t="str">
        <f>'110年總表'!A2</f>
        <v>製表日期：113年3月4日</v>
      </c>
    </row>
    <row r="3" spans="1:8" ht="17.25" thickTop="1">
      <c r="A3" s="72" t="s">
        <v>14</v>
      </c>
      <c r="B3" s="74" t="s">
        <v>15</v>
      </c>
      <c r="C3" s="74"/>
      <c r="D3" s="74"/>
      <c r="E3" s="74"/>
      <c r="F3" s="74"/>
      <c r="G3" s="16"/>
    </row>
    <row r="4" spans="1:8" ht="35.25" customHeight="1">
      <c r="A4" s="73"/>
      <c r="B4" s="17" t="s">
        <v>16</v>
      </c>
      <c r="C4" s="18" t="s">
        <v>17</v>
      </c>
      <c r="D4" s="18" t="s">
        <v>18</v>
      </c>
      <c r="E4" s="19" t="s">
        <v>19</v>
      </c>
      <c r="F4" s="17" t="s">
        <v>20</v>
      </c>
      <c r="G4" s="20" t="s">
        <v>191</v>
      </c>
    </row>
    <row r="5" spans="1:8" ht="370.5">
      <c r="A5" s="83" t="s">
        <v>21</v>
      </c>
      <c r="B5" s="81" t="s">
        <v>76</v>
      </c>
      <c r="C5" s="75">
        <v>13873812</v>
      </c>
      <c r="D5" s="77">
        <v>13844810</v>
      </c>
      <c r="E5" s="79">
        <f>D5/C5</f>
        <v>0.99790958678119612</v>
      </c>
      <c r="F5" s="21" t="s">
        <v>178</v>
      </c>
      <c r="G5" s="85">
        <f>C5-D5</f>
        <v>29002</v>
      </c>
      <c r="H5" t="s">
        <v>184</v>
      </c>
    </row>
    <row r="6" spans="1:8" ht="71.25">
      <c r="A6" s="84"/>
      <c r="B6" s="82"/>
      <c r="C6" s="76"/>
      <c r="D6" s="78"/>
      <c r="E6" s="80"/>
      <c r="F6" s="61" t="s">
        <v>188</v>
      </c>
      <c r="G6" s="86"/>
    </row>
    <row r="7" spans="1:8" ht="57">
      <c r="A7" s="53" t="s">
        <v>142</v>
      </c>
      <c r="B7" s="64" t="s">
        <v>141</v>
      </c>
      <c r="C7" s="65">
        <v>50000</v>
      </c>
      <c r="D7" s="37">
        <v>50000</v>
      </c>
      <c r="E7" s="23">
        <f t="shared" ref="E7:E12" si="0">D7/C7</f>
        <v>1</v>
      </c>
      <c r="F7" s="61" t="s">
        <v>151</v>
      </c>
      <c r="G7" s="54">
        <f t="shared" ref="G7:G13" si="1">C7-D7</f>
        <v>0</v>
      </c>
    </row>
    <row r="8" spans="1:8" ht="71.25">
      <c r="A8" s="53" t="s">
        <v>142</v>
      </c>
      <c r="B8" s="64" t="s">
        <v>143</v>
      </c>
      <c r="C8" s="65">
        <v>200000</v>
      </c>
      <c r="D8" s="37">
        <v>200000</v>
      </c>
      <c r="E8" s="23">
        <f t="shared" si="0"/>
        <v>1</v>
      </c>
      <c r="F8" s="61" t="s">
        <v>165</v>
      </c>
      <c r="G8" s="54">
        <f t="shared" si="1"/>
        <v>0</v>
      </c>
    </row>
    <row r="9" spans="1:8" ht="85.5">
      <c r="A9" s="53" t="s">
        <v>145</v>
      </c>
      <c r="B9" s="64" t="s">
        <v>144</v>
      </c>
      <c r="C9" s="65">
        <v>90000</v>
      </c>
      <c r="D9" s="37">
        <v>90000</v>
      </c>
      <c r="E9" s="23">
        <f t="shared" si="0"/>
        <v>1</v>
      </c>
      <c r="F9" s="61" t="s">
        <v>168</v>
      </c>
      <c r="G9" s="54">
        <f t="shared" si="1"/>
        <v>0</v>
      </c>
    </row>
    <row r="10" spans="1:8" ht="99.75">
      <c r="A10" s="53" t="s">
        <v>147</v>
      </c>
      <c r="B10" s="64" t="s">
        <v>146</v>
      </c>
      <c r="C10" s="65">
        <v>220000</v>
      </c>
      <c r="D10" s="37">
        <v>220000</v>
      </c>
      <c r="E10" s="23">
        <f t="shared" si="0"/>
        <v>1</v>
      </c>
      <c r="F10" s="61" t="s">
        <v>172</v>
      </c>
      <c r="G10" s="54">
        <f t="shared" si="1"/>
        <v>0</v>
      </c>
    </row>
    <row r="11" spans="1:8" ht="33">
      <c r="A11" s="53" t="s">
        <v>21</v>
      </c>
      <c r="B11" s="64" t="s">
        <v>148</v>
      </c>
      <c r="C11" s="65">
        <v>30000</v>
      </c>
      <c r="D11" s="37">
        <v>30000</v>
      </c>
      <c r="E11" s="23">
        <f t="shared" si="0"/>
        <v>1</v>
      </c>
      <c r="F11" s="61" t="s">
        <v>153</v>
      </c>
      <c r="G11" s="54">
        <f t="shared" si="1"/>
        <v>0</v>
      </c>
    </row>
    <row r="12" spans="1:8" ht="42.75">
      <c r="A12" s="53" t="s">
        <v>21</v>
      </c>
      <c r="B12" s="64" t="s">
        <v>149</v>
      </c>
      <c r="C12" s="65">
        <v>90000</v>
      </c>
      <c r="D12" s="37">
        <v>90000</v>
      </c>
      <c r="E12" s="23">
        <f t="shared" si="0"/>
        <v>1</v>
      </c>
      <c r="F12" s="61" t="s">
        <v>150</v>
      </c>
      <c r="G12" s="54">
        <f t="shared" si="1"/>
        <v>0</v>
      </c>
    </row>
    <row r="13" spans="1:8" ht="17.25" thickBot="1">
      <c r="A13" s="24"/>
      <c r="B13" s="25" t="s">
        <v>22</v>
      </c>
      <c r="C13" s="26">
        <f>SUM(C5:C12)</f>
        <v>14553812</v>
      </c>
      <c r="D13" s="26">
        <f>SUM(D5:D12)</f>
        <v>14524810</v>
      </c>
      <c r="E13" s="27">
        <f>D13/C13</f>
        <v>0.99800725748003338</v>
      </c>
      <c r="F13" s="25"/>
      <c r="G13" s="54">
        <f t="shared" si="1"/>
        <v>29002</v>
      </c>
    </row>
    <row r="14" spans="1:8" ht="17.25" thickTop="1"/>
  </sheetData>
  <mergeCells count="9">
    <mergeCell ref="A1:H1"/>
    <mergeCell ref="A3:A4"/>
    <mergeCell ref="B3:F3"/>
    <mergeCell ref="C5:C6"/>
    <mergeCell ref="D5:D6"/>
    <mergeCell ref="E5:E6"/>
    <mergeCell ref="B5:B6"/>
    <mergeCell ref="A5:A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opLeftCell="A4" workbookViewId="0">
      <selection activeCell="F7" sqref="F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c r="A1" s="71" t="str">
        <f>'110年總表'!A1</f>
        <v>臺南市新化區暨唪口里辦理
「110年度臺南市永康垃圾資源回收(焚化)廠營運階段回饋金」113年度1-2月份執行情況表</v>
      </c>
      <c r="B1" s="71"/>
      <c r="C1" s="71"/>
      <c r="D1" s="71"/>
      <c r="E1" s="71"/>
      <c r="F1" s="71"/>
      <c r="G1" s="71"/>
      <c r="H1" s="71"/>
    </row>
    <row r="2" spans="1:8" ht="17.25" thickBot="1">
      <c r="A2" t="str">
        <f>'110年總表'!A2</f>
        <v>製表日期：113年3月4日</v>
      </c>
    </row>
    <row r="3" spans="1:8" ht="17.25" thickTop="1">
      <c r="A3" s="72" t="s">
        <v>14</v>
      </c>
      <c r="B3" s="74" t="s">
        <v>32</v>
      </c>
      <c r="C3" s="74"/>
      <c r="D3" s="74"/>
      <c r="E3" s="74"/>
      <c r="F3" s="74"/>
      <c r="G3" s="16"/>
    </row>
    <row r="4" spans="1:8">
      <c r="A4" s="73"/>
      <c r="B4" s="17" t="s">
        <v>16</v>
      </c>
      <c r="C4" s="18" t="s">
        <v>34</v>
      </c>
      <c r="D4" s="18" t="s">
        <v>18</v>
      </c>
      <c r="E4" s="19" t="s">
        <v>19</v>
      </c>
      <c r="F4" s="17" t="s">
        <v>20</v>
      </c>
      <c r="G4" s="20" t="s">
        <v>101</v>
      </c>
    </row>
    <row r="5" spans="1:8" ht="121.5" customHeight="1">
      <c r="A5" s="83" t="s">
        <v>21</v>
      </c>
      <c r="B5" s="45" t="s">
        <v>89</v>
      </c>
      <c r="C5" s="46">
        <v>8399</v>
      </c>
      <c r="D5" s="22">
        <v>8399</v>
      </c>
      <c r="E5" s="23">
        <f>D5/C5</f>
        <v>1</v>
      </c>
      <c r="F5" s="21" t="s">
        <v>189</v>
      </c>
      <c r="G5" s="54">
        <f>C5-D5</f>
        <v>0</v>
      </c>
    </row>
    <row r="6" spans="1:8" ht="384.75">
      <c r="A6" s="87"/>
      <c r="B6" s="81" t="s">
        <v>77</v>
      </c>
      <c r="C6" s="77">
        <v>43792</v>
      </c>
      <c r="D6" s="77">
        <v>43792</v>
      </c>
      <c r="E6" s="79">
        <f>D6/C6</f>
        <v>1</v>
      </c>
      <c r="F6" s="21" t="s">
        <v>137</v>
      </c>
      <c r="G6" s="54">
        <f t="shared" ref="G6:G8" si="0">C6-D6</f>
        <v>0</v>
      </c>
    </row>
    <row r="7" spans="1:8" ht="101.25" customHeight="1">
      <c r="A7" s="84"/>
      <c r="B7" s="82"/>
      <c r="C7" s="78"/>
      <c r="D7" s="78"/>
      <c r="E7" s="80"/>
      <c r="F7" s="61" t="s">
        <v>192</v>
      </c>
      <c r="G7" s="54"/>
    </row>
    <row r="8" spans="1:8" ht="17.25" thickBot="1">
      <c r="A8" s="24"/>
      <c r="B8" s="25" t="s">
        <v>90</v>
      </c>
      <c r="C8" s="26">
        <f>SUM(C5:C6)</f>
        <v>52191</v>
      </c>
      <c r="D8" s="26">
        <f>D5+D6</f>
        <v>52191</v>
      </c>
      <c r="E8" s="23">
        <f>D8/C8</f>
        <v>1</v>
      </c>
      <c r="F8" s="25"/>
      <c r="G8" s="54">
        <f t="shared" si="0"/>
        <v>0</v>
      </c>
    </row>
    <row r="9" spans="1:8" ht="17.25" thickTop="1"/>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10" workbookViewId="0">
      <selection activeCell="G14" sqref="G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8" t="str">
        <f>'110年總表'!A1</f>
        <v>臺南市新化區暨唪口里辦理
「110年度臺南市永康垃圾資源回收(焚化)廠營運階段回饋金」113年度1-2月份執行情況表</v>
      </c>
      <c r="B1" s="88"/>
      <c r="C1" s="88"/>
      <c r="D1" s="88"/>
      <c r="E1" s="88"/>
      <c r="F1" s="88"/>
      <c r="G1" s="88"/>
      <c r="H1" s="88"/>
    </row>
    <row r="2" spans="1:8" ht="17.25" thickBot="1">
      <c r="A2" t="str">
        <f>'110年總表'!A2</f>
        <v>製表日期：113年3月4日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173</v>
      </c>
    </row>
    <row r="5" spans="1:8" ht="50.25" customHeight="1">
      <c r="A5" s="89" t="s">
        <v>38</v>
      </c>
      <c r="B5" s="32" t="s">
        <v>39</v>
      </c>
      <c r="C5" s="22">
        <v>350000</v>
      </c>
      <c r="D5" s="22">
        <v>350000</v>
      </c>
      <c r="E5" s="23">
        <f t="shared" ref="E5:E14" si="0">D5/C5</f>
        <v>1</v>
      </c>
      <c r="F5" s="55" t="s">
        <v>125</v>
      </c>
      <c r="G5" s="42">
        <f>C5-D5</f>
        <v>0</v>
      </c>
    </row>
    <row r="6" spans="1:8" ht="39" customHeight="1">
      <c r="A6" s="90"/>
      <c r="B6" s="28" t="s">
        <v>24</v>
      </c>
      <c r="C6" s="22">
        <v>20000</v>
      </c>
      <c r="D6" s="22">
        <v>19857</v>
      </c>
      <c r="E6" s="23">
        <f t="shared" si="0"/>
        <v>0.99285000000000001</v>
      </c>
      <c r="F6" s="55" t="s">
        <v>121</v>
      </c>
      <c r="G6" s="42">
        <f t="shared" ref="G6:G14" si="1">C6-D6</f>
        <v>143</v>
      </c>
    </row>
    <row r="7" spans="1:8" ht="57">
      <c r="A7" s="90"/>
      <c r="B7" s="28" t="s">
        <v>25</v>
      </c>
      <c r="C7" s="22">
        <v>100000</v>
      </c>
      <c r="D7" s="22">
        <v>99600</v>
      </c>
      <c r="E7" s="23">
        <f t="shared" si="0"/>
        <v>0.996</v>
      </c>
      <c r="F7" s="21" t="s">
        <v>107</v>
      </c>
      <c r="G7" s="42">
        <f t="shared" si="1"/>
        <v>400</v>
      </c>
    </row>
    <row r="8" spans="1:8" ht="88.5" customHeight="1">
      <c r="A8" s="90"/>
      <c r="B8" s="28" t="s">
        <v>26</v>
      </c>
      <c r="C8" s="22">
        <v>70000</v>
      </c>
      <c r="D8" s="22">
        <v>70000</v>
      </c>
      <c r="E8" s="23">
        <f t="shared" si="0"/>
        <v>1</v>
      </c>
      <c r="F8" s="55" t="s">
        <v>180</v>
      </c>
      <c r="G8" s="42">
        <f t="shared" si="1"/>
        <v>0</v>
      </c>
    </row>
    <row r="9" spans="1:8" ht="49.5">
      <c r="A9" s="90"/>
      <c r="B9" s="28" t="s">
        <v>27</v>
      </c>
      <c r="C9" s="22">
        <v>30000</v>
      </c>
      <c r="D9" s="22">
        <v>30000</v>
      </c>
      <c r="E9" s="23">
        <f t="shared" si="0"/>
        <v>1</v>
      </c>
      <c r="F9" s="55" t="s">
        <v>105</v>
      </c>
      <c r="G9" s="42">
        <f t="shared" si="1"/>
        <v>0</v>
      </c>
    </row>
    <row r="10" spans="1:8" ht="42.75">
      <c r="A10" s="90"/>
      <c r="B10" s="28" t="s">
        <v>28</v>
      </c>
      <c r="C10" s="22">
        <v>60000</v>
      </c>
      <c r="D10" s="22">
        <v>60000</v>
      </c>
      <c r="E10" s="23">
        <f t="shared" si="0"/>
        <v>1</v>
      </c>
      <c r="F10" s="21" t="s">
        <v>119</v>
      </c>
      <c r="G10" s="42">
        <f t="shared" si="1"/>
        <v>0</v>
      </c>
    </row>
    <row r="11" spans="1:8" ht="57">
      <c r="A11" s="90"/>
      <c r="B11" s="28" t="s">
        <v>29</v>
      </c>
      <c r="C11" s="22">
        <v>100000</v>
      </c>
      <c r="D11" s="22">
        <v>99600</v>
      </c>
      <c r="E11" s="23">
        <f t="shared" si="0"/>
        <v>0.996</v>
      </c>
      <c r="F11" s="21" t="s">
        <v>106</v>
      </c>
      <c r="G11" s="42">
        <f t="shared" si="1"/>
        <v>400</v>
      </c>
    </row>
    <row r="12" spans="1:8" ht="99.75">
      <c r="A12" s="90"/>
      <c r="B12" s="28" t="s">
        <v>30</v>
      </c>
      <c r="C12" s="22">
        <v>200000</v>
      </c>
      <c r="D12" s="22">
        <v>199800</v>
      </c>
      <c r="E12" s="23">
        <f t="shared" si="0"/>
        <v>0.999</v>
      </c>
      <c r="F12" s="21" t="s">
        <v>120</v>
      </c>
      <c r="G12" s="42">
        <f t="shared" si="1"/>
        <v>200</v>
      </c>
    </row>
    <row r="13" spans="1:8" ht="57">
      <c r="A13" s="62"/>
      <c r="B13" s="28" t="s">
        <v>40</v>
      </c>
      <c r="C13" s="22">
        <v>70000</v>
      </c>
      <c r="D13" s="43">
        <v>70000</v>
      </c>
      <c r="E13" s="23">
        <f>D13/C13</f>
        <v>1</v>
      </c>
      <c r="F13" s="21" t="s">
        <v>132</v>
      </c>
      <c r="G13" s="42">
        <f>C13-D13</f>
        <v>0</v>
      </c>
    </row>
    <row r="14" spans="1:8">
      <c r="A14" s="29"/>
      <c r="B14" s="29" t="s">
        <v>41</v>
      </c>
      <c r="C14" s="22">
        <f>SUM(C5:C13)</f>
        <v>1000000</v>
      </c>
      <c r="D14" s="22">
        <f>SUM(D5:D13)</f>
        <v>998857</v>
      </c>
      <c r="E14" s="23">
        <f t="shared" si="0"/>
        <v>0.99885699999999999</v>
      </c>
      <c r="F14" s="50"/>
      <c r="G14" s="42">
        <f t="shared" si="1"/>
        <v>1143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3"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8" t="str">
        <f>'110年總表'!A1</f>
        <v>臺南市新化區暨唪口里辦理
「110年度臺南市永康垃圾資源回收(焚化)廠營運階段回饋金」113年度1-2月份執行情況表</v>
      </c>
      <c r="B1" s="88"/>
      <c r="C1" s="88"/>
      <c r="D1" s="88"/>
      <c r="E1" s="88"/>
      <c r="F1" s="88"/>
      <c r="G1" s="88"/>
      <c r="H1" s="88"/>
    </row>
    <row r="2" spans="1:8" ht="17.25" thickBot="1">
      <c r="A2" t="str">
        <f>'110年總表'!A2</f>
        <v>製表日期：113年3月4日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127.5" customHeight="1">
      <c r="A5" s="90" t="s">
        <v>42</v>
      </c>
      <c r="B5" s="28" t="s">
        <v>81</v>
      </c>
      <c r="C5" s="22">
        <v>300000</v>
      </c>
      <c r="D5" s="22">
        <v>300000</v>
      </c>
      <c r="E5" s="23">
        <f t="shared" ref="E5:E14" si="0">D5/C5</f>
        <v>1</v>
      </c>
      <c r="F5" s="56" t="s">
        <v>166</v>
      </c>
      <c r="G5" s="42">
        <f>C5-D5</f>
        <v>0</v>
      </c>
    </row>
    <row r="6" spans="1:8" ht="297" customHeight="1">
      <c r="A6" s="90"/>
      <c r="B6" s="39" t="s">
        <v>92</v>
      </c>
      <c r="C6" s="37">
        <v>110000</v>
      </c>
      <c r="D6" s="22">
        <v>110000</v>
      </c>
      <c r="E6" s="23">
        <f t="shared" si="0"/>
        <v>1</v>
      </c>
      <c r="F6" s="21" t="s">
        <v>113</v>
      </c>
      <c r="G6" s="42">
        <f>C6-D6</f>
        <v>0</v>
      </c>
    </row>
    <row r="7" spans="1:8" ht="85.5">
      <c r="A7" s="90"/>
      <c r="B7" s="28" t="s">
        <v>44</v>
      </c>
      <c r="C7" s="22">
        <v>70000</v>
      </c>
      <c r="D7" s="22">
        <v>70000</v>
      </c>
      <c r="E7" s="23">
        <f t="shared" si="0"/>
        <v>1</v>
      </c>
      <c r="F7" s="21" t="s">
        <v>116</v>
      </c>
      <c r="G7" s="42">
        <f t="shared" ref="G7:G14" si="1">C7-D7</f>
        <v>0</v>
      </c>
    </row>
    <row r="8" spans="1:8" ht="42.75">
      <c r="A8" s="90"/>
      <c r="B8" s="28" t="s">
        <v>96</v>
      </c>
      <c r="C8" s="22">
        <v>70000</v>
      </c>
      <c r="D8" s="22">
        <v>70000</v>
      </c>
      <c r="E8" s="23">
        <f t="shared" si="0"/>
        <v>1</v>
      </c>
      <c r="F8" s="21" t="s">
        <v>108</v>
      </c>
      <c r="G8" s="42">
        <f t="shared" si="1"/>
        <v>0</v>
      </c>
    </row>
    <row r="9" spans="1:8" ht="99.75">
      <c r="A9" s="90"/>
      <c r="B9" s="28" t="s">
        <v>45</v>
      </c>
      <c r="C9" s="22">
        <v>70000</v>
      </c>
      <c r="D9" s="22">
        <v>70000</v>
      </c>
      <c r="E9" s="23">
        <f t="shared" si="0"/>
        <v>1</v>
      </c>
      <c r="F9" s="21" t="s">
        <v>167</v>
      </c>
      <c r="G9" s="42">
        <f t="shared" si="1"/>
        <v>0</v>
      </c>
    </row>
    <row r="10" spans="1:8" ht="99.75">
      <c r="A10" s="90"/>
      <c r="B10" s="28" t="s">
        <v>103</v>
      </c>
      <c r="C10" s="22">
        <v>140000</v>
      </c>
      <c r="D10" s="22">
        <v>140000</v>
      </c>
      <c r="E10" s="23">
        <f t="shared" si="0"/>
        <v>1</v>
      </c>
      <c r="F10" s="21" t="s">
        <v>114</v>
      </c>
      <c r="G10" s="42">
        <f t="shared" si="1"/>
        <v>0</v>
      </c>
    </row>
    <row r="11" spans="1:8" ht="142.5">
      <c r="A11" s="40"/>
      <c r="B11" s="39" t="s">
        <v>46</v>
      </c>
      <c r="C11" s="37">
        <v>120000</v>
      </c>
      <c r="D11" s="37">
        <v>120000</v>
      </c>
      <c r="E11" s="38">
        <f t="shared" si="0"/>
        <v>1</v>
      </c>
      <c r="F11" s="21" t="s">
        <v>122</v>
      </c>
      <c r="G11" s="42">
        <f t="shared" si="1"/>
        <v>0</v>
      </c>
    </row>
    <row r="12" spans="1:8" ht="57">
      <c r="A12" s="40"/>
      <c r="B12" s="39" t="s">
        <v>83</v>
      </c>
      <c r="C12" s="37">
        <v>70000</v>
      </c>
      <c r="D12" s="37">
        <v>70000</v>
      </c>
      <c r="E12" s="38">
        <f t="shared" si="0"/>
        <v>1</v>
      </c>
      <c r="F12" s="21" t="s">
        <v>126</v>
      </c>
      <c r="G12" s="42">
        <f t="shared" si="1"/>
        <v>0</v>
      </c>
    </row>
    <row r="13" spans="1:8" ht="57">
      <c r="A13" s="40"/>
      <c r="B13" s="28" t="s">
        <v>43</v>
      </c>
      <c r="C13" s="22">
        <v>50000</v>
      </c>
      <c r="D13" s="43">
        <v>50000</v>
      </c>
      <c r="E13" s="23">
        <f>D13/C13</f>
        <v>1</v>
      </c>
      <c r="F13" s="56" t="s">
        <v>154</v>
      </c>
      <c r="G13" s="42">
        <f>C13-D13</f>
        <v>0</v>
      </c>
    </row>
    <row r="14" spans="1:8" ht="17.25" thickBot="1">
      <c r="A14" s="24"/>
      <c r="B14" s="25" t="s">
        <v>41</v>
      </c>
      <c r="C14" s="26">
        <f>SUM(C5:C13)</f>
        <v>1000000</v>
      </c>
      <c r="D14" s="26">
        <f>SUM(D5:D13)</f>
        <v>1000000</v>
      </c>
      <c r="E14" s="27">
        <f t="shared" si="0"/>
        <v>1</v>
      </c>
      <c r="F14" s="51"/>
      <c r="G14" s="42">
        <f t="shared" si="1"/>
        <v>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workbookViewId="0">
      <selection activeCell="H13" sqref="H13"/>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8" t="str">
        <f>'110年總表'!A1</f>
        <v>臺南市新化區暨唪口里辦理
「110年度臺南市永康垃圾資源回收(焚化)廠營運階段回饋金」113年度1-2月份執行情況表</v>
      </c>
      <c r="B1" s="88"/>
      <c r="C1" s="88"/>
      <c r="D1" s="88"/>
      <c r="E1" s="88"/>
      <c r="F1" s="88"/>
      <c r="G1" s="88"/>
      <c r="H1" s="88"/>
    </row>
    <row r="2" spans="1:8" ht="17.25" thickBot="1">
      <c r="A2" t="str">
        <f>'110年總表'!A2</f>
        <v>製表日期：113年3月4日</v>
      </c>
    </row>
    <row r="3" spans="1:8" ht="17.25" customHeight="1" thickTop="1">
      <c r="A3" s="72" t="s">
        <v>31</v>
      </c>
      <c r="B3" s="74" t="s">
        <v>32</v>
      </c>
      <c r="C3" s="74"/>
      <c r="D3" s="74"/>
      <c r="E3" s="74"/>
      <c r="F3" s="74"/>
      <c r="G3" s="16"/>
    </row>
    <row r="4" spans="1:8">
      <c r="A4" s="73"/>
      <c r="B4" s="17" t="s">
        <v>33</v>
      </c>
      <c r="C4" s="18" t="s">
        <v>34</v>
      </c>
      <c r="D4" s="18" t="s">
        <v>35</v>
      </c>
      <c r="E4" s="19" t="s">
        <v>36</v>
      </c>
      <c r="F4" s="17" t="s">
        <v>37</v>
      </c>
      <c r="G4" s="20" t="s">
        <v>101</v>
      </c>
    </row>
    <row r="5" spans="1:8" ht="48" customHeight="1">
      <c r="A5" s="89" t="s">
        <v>47</v>
      </c>
      <c r="B5" s="28" t="s">
        <v>48</v>
      </c>
      <c r="C5" s="22">
        <v>500000</v>
      </c>
      <c r="D5" s="22">
        <v>368612</v>
      </c>
      <c r="E5" s="23">
        <f t="shared" ref="E5:E13" si="0">D5/C5</f>
        <v>0.73722399999999999</v>
      </c>
      <c r="F5" s="21" t="s">
        <v>112</v>
      </c>
      <c r="G5" s="42">
        <f>C5-D5</f>
        <v>131388</v>
      </c>
      <c r="H5" t="s">
        <v>181</v>
      </c>
    </row>
    <row r="6" spans="1:8" ht="57">
      <c r="A6" s="90"/>
      <c r="B6" s="28" t="s">
        <v>50</v>
      </c>
      <c r="C6" s="22">
        <v>80000</v>
      </c>
      <c r="D6" s="22">
        <v>80000</v>
      </c>
      <c r="E6" s="23">
        <f t="shared" si="0"/>
        <v>1</v>
      </c>
      <c r="F6" s="21" t="s">
        <v>123</v>
      </c>
      <c r="G6" s="42">
        <f t="shared" ref="G6:G13" si="1">C6-D6</f>
        <v>0</v>
      </c>
    </row>
    <row r="7" spans="1:8" ht="114">
      <c r="A7" s="90"/>
      <c r="B7" s="28" t="s">
        <v>51</v>
      </c>
      <c r="C7" s="22">
        <v>120000</v>
      </c>
      <c r="D7" s="22">
        <v>120000</v>
      </c>
      <c r="E7" s="23">
        <f t="shared" si="0"/>
        <v>1</v>
      </c>
      <c r="F7" s="21" t="s">
        <v>117</v>
      </c>
      <c r="G7" s="42">
        <f t="shared" si="1"/>
        <v>0</v>
      </c>
    </row>
    <row r="8" spans="1:8" ht="57">
      <c r="A8" s="90"/>
      <c r="B8" s="28" t="s">
        <v>52</v>
      </c>
      <c r="C8" s="22">
        <v>60000</v>
      </c>
      <c r="D8" s="43">
        <v>60000</v>
      </c>
      <c r="E8" s="23">
        <f t="shared" si="0"/>
        <v>1</v>
      </c>
      <c r="F8" s="21" t="s">
        <v>110</v>
      </c>
      <c r="G8" s="42">
        <f t="shared" si="1"/>
        <v>0</v>
      </c>
    </row>
    <row r="9" spans="1:8" ht="99.75">
      <c r="A9" s="90"/>
      <c r="B9" s="28" t="s">
        <v>53</v>
      </c>
      <c r="C9" s="22">
        <v>100000</v>
      </c>
      <c r="D9" s="22">
        <v>100000</v>
      </c>
      <c r="E9" s="23">
        <f t="shared" si="0"/>
        <v>1</v>
      </c>
      <c r="F9" s="21" t="s">
        <v>128</v>
      </c>
      <c r="G9" s="42">
        <f t="shared" si="1"/>
        <v>0</v>
      </c>
    </row>
    <row r="10" spans="1:8" ht="57">
      <c r="A10" s="90"/>
      <c r="B10" s="28" t="s">
        <v>49</v>
      </c>
      <c r="C10" s="22">
        <v>60000</v>
      </c>
      <c r="D10" s="43">
        <v>60000</v>
      </c>
      <c r="E10" s="23">
        <f>D10/C10</f>
        <v>1</v>
      </c>
      <c r="F10" s="21" t="s">
        <v>140</v>
      </c>
      <c r="G10" s="42">
        <f>C10-D10</f>
        <v>0</v>
      </c>
    </row>
    <row r="11" spans="1:8" ht="42.75">
      <c r="A11" s="90"/>
      <c r="B11" s="28" t="s">
        <v>99</v>
      </c>
      <c r="C11" s="22">
        <v>60000</v>
      </c>
      <c r="D11" s="43">
        <v>60000</v>
      </c>
      <c r="E11" s="23">
        <f>D11/C11</f>
        <v>1</v>
      </c>
      <c r="F11" s="21" t="s">
        <v>129</v>
      </c>
      <c r="G11" s="42">
        <f>C11-D11</f>
        <v>0</v>
      </c>
    </row>
    <row r="12" spans="1:8" ht="153.75" customHeight="1">
      <c r="A12" s="90"/>
      <c r="B12" s="28" t="s">
        <v>100</v>
      </c>
      <c r="C12" s="22">
        <v>20000</v>
      </c>
      <c r="D12" s="43">
        <v>19853</v>
      </c>
      <c r="E12" s="23">
        <f>D12/C12</f>
        <v>0.99265000000000003</v>
      </c>
      <c r="F12" s="21" t="s">
        <v>183</v>
      </c>
      <c r="G12" s="42">
        <f>C12-D12</f>
        <v>147</v>
      </c>
      <c r="H12" t="s">
        <v>184</v>
      </c>
    </row>
    <row r="13" spans="1:8">
      <c r="A13" s="91"/>
      <c r="B13" s="29" t="s">
        <v>41</v>
      </c>
      <c r="C13" s="22">
        <f>SUM(C5:C12)</f>
        <v>1000000</v>
      </c>
      <c r="D13" s="22">
        <f>SUM(D5:D12)</f>
        <v>868465</v>
      </c>
      <c r="E13" s="23">
        <f t="shared" si="0"/>
        <v>0.86846500000000004</v>
      </c>
      <c r="F13" s="41"/>
      <c r="G13" s="42">
        <f t="shared" si="1"/>
        <v>131535</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topLeftCell="A4" workbookViewId="0">
      <selection activeCell="F6" sqref="F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8" t="str">
        <f>'110年總表'!A1</f>
        <v>臺南市新化區暨唪口里辦理
「110年度臺南市永康垃圾資源回收(焚化)廠營運階段回饋金」113年度1-2月份執行情況表</v>
      </c>
      <c r="B1" s="88"/>
      <c r="C1" s="88"/>
      <c r="D1" s="88"/>
      <c r="E1" s="88"/>
      <c r="F1" s="88"/>
      <c r="G1" s="88"/>
      <c r="H1" s="49"/>
    </row>
    <row r="2" spans="1:8" ht="17.25" thickBot="1">
      <c r="A2" t="str">
        <f>'110年總表'!A2</f>
        <v>製表日期：113年3月4日</v>
      </c>
    </row>
    <row r="3" spans="1:8" ht="17.25" thickTop="1">
      <c r="A3" s="72" t="s">
        <v>14</v>
      </c>
      <c r="B3" s="74" t="s">
        <v>15</v>
      </c>
      <c r="C3" s="74"/>
      <c r="D3" s="74"/>
      <c r="E3" s="74"/>
      <c r="F3" s="74"/>
      <c r="G3" s="16"/>
    </row>
    <row r="4" spans="1:8">
      <c r="A4" s="73"/>
      <c r="B4" s="17" t="s">
        <v>16</v>
      </c>
      <c r="C4" s="18" t="s">
        <v>17</v>
      </c>
      <c r="D4" s="18" t="s">
        <v>18</v>
      </c>
      <c r="E4" s="19" t="s">
        <v>19</v>
      </c>
      <c r="F4" s="17" t="s">
        <v>20</v>
      </c>
      <c r="G4" s="20" t="s">
        <v>191</v>
      </c>
    </row>
    <row r="5" spans="1:8" ht="115.5">
      <c r="A5" s="89" t="s">
        <v>23</v>
      </c>
      <c r="B5" s="47" t="s">
        <v>78</v>
      </c>
      <c r="C5" s="48">
        <v>2791259</v>
      </c>
      <c r="D5" s="22">
        <v>2791259</v>
      </c>
      <c r="E5" s="23">
        <f>D5/C5</f>
        <v>1</v>
      </c>
      <c r="F5" s="28" t="s">
        <v>162</v>
      </c>
      <c r="G5" s="60">
        <f>C5-D5</f>
        <v>0</v>
      </c>
    </row>
    <row r="6" spans="1:8" ht="231" customHeight="1">
      <c r="A6" s="91"/>
      <c r="B6" s="30" t="s">
        <v>54</v>
      </c>
      <c r="C6" s="22">
        <v>1489658</v>
      </c>
      <c r="D6" s="22">
        <v>1473437</v>
      </c>
      <c r="E6" s="23">
        <f t="shared" ref="E6:E10" si="0">D6/C6</f>
        <v>0.98911092344685825</v>
      </c>
      <c r="F6" s="28" t="s">
        <v>194</v>
      </c>
      <c r="G6" s="60">
        <f>C6-D6</f>
        <v>16221</v>
      </c>
    </row>
    <row r="7" spans="1:8" ht="181.5">
      <c r="A7" s="45"/>
      <c r="B7" s="28" t="s">
        <v>157</v>
      </c>
      <c r="C7" s="22">
        <v>175205</v>
      </c>
      <c r="D7" s="22">
        <v>175205</v>
      </c>
      <c r="E7" s="23">
        <f t="shared" si="0"/>
        <v>1</v>
      </c>
      <c r="F7" s="28" t="s">
        <v>190</v>
      </c>
      <c r="G7" s="60">
        <f>C7-D7</f>
        <v>0</v>
      </c>
    </row>
    <row r="8" spans="1:8" ht="66">
      <c r="A8" s="45"/>
      <c r="B8" s="28" t="s">
        <v>163</v>
      </c>
      <c r="C8" s="22">
        <v>90000</v>
      </c>
      <c r="D8" s="22">
        <v>87858</v>
      </c>
      <c r="E8" s="23">
        <f t="shared" si="0"/>
        <v>0.97619999999999996</v>
      </c>
      <c r="F8" s="28" t="s">
        <v>177</v>
      </c>
      <c r="G8" s="60">
        <f>C8-D8</f>
        <v>2142</v>
      </c>
    </row>
    <row r="9" spans="1:8" ht="33">
      <c r="A9" s="67"/>
      <c r="B9" s="39" t="s">
        <v>164</v>
      </c>
      <c r="C9" s="37">
        <v>44795</v>
      </c>
      <c r="D9" s="22">
        <v>44795</v>
      </c>
      <c r="E9" s="23">
        <f t="shared" si="0"/>
        <v>1</v>
      </c>
      <c r="F9" s="39" t="s">
        <v>171</v>
      </c>
      <c r="G9" s="66"/>
    </row>
    <row r="10" spans="1:8" ht="17.25" thickBot="1">
      <c r="A10" s="24"/>
      <c r="B10" s="25" t="s">
        <v>22</v>
      </c>
      <c r="C10" s="26">
        <f>SUM(C5:C9)</f>
        <v>4590917</v>
      </c>
      <c r="D10" s="22">
        <f>SUM(D5:D9)</f>
        <v>4572554</v>
      </c>
      <c r="E10" s="23">
        <f t="shared" si="0"/>
        <v>0.99600014550469984</v>
      </c>
      <c r="F10" s="25"/>
      <c r="G10" s="26">
        <f>C10-D10</f>
        <v>18363</v>
      </c>
    </row>
    <row r="11"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F14" sqref="F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8" t="str">
        <f>'110年總表'!A1</f>
        <v>臺南市新化區暨唪口里辦理
「110年度臺南市永康垃圾資源回收(焚化)廠營運階段回饋金」113年度1-2月份執行情況表</v>
      </c>
      <c r="B1" s="88"/>
      <c r="C1" s="88"/>
      <c r="D1" s="88"/>
      <c r="E1" s="88"/>
      <c r="F1" s="88"/>
      <c r="G1" s="88"/>
      <c r="H1" s="88"/>
    </row>
    <row r="2" spans="1:8" ht="17.25" thickBot="1">
      <c r="A2" t="str">
        <f>'110年總表'!A2</f>
        <v>製表日期：113年3月4日</v>
      </c>
    </row>
    <row r="3" spans="1:8" ht="17.25" customHeight="1" thickTop="1">
      <c r="A3" s="72" t="s">
        <v>31</v>
      </c>
      <c r="B3" s="92" t="s">
        <v>32</v>
      </c>
      <c r="C3" s="93"/>
      <c r="D3" s="93"/>
      <c r="E3" s="93"/>
      <c r="F3" s="93"/>
      <c r="G3" s="94"/>
    </row>
    <row r="4" spans="1:8">
      <c r="A4" s="73"/>
      <c r="B4" s="17" t="s">
        <v>33</v>
      </c>
      <c r="C4" s="18" t="s">
        <v>34</v>
      </c>
      <c r="D4" s="18" t="s">
        <v>35</v>
      </c>
      <c r="E4" s="19" t="s">
        <v>36</v>
      </c>
      <c r="F4" s="31" t="s">
        <v>37</v>
      </c>
      <c r="G4" s="20" t="s">
        <v>193</v>
      </c>
    </row>
    <row r="5" spans="1:8" ht="45" customHeight="1">
      <c r="A5" s="89" t="s">
        <v>55</v>
      </c>
      <c r="B5" s="32" t="s">
        <v>84</v>
      </c>
      <c r="C5" s="22">
        <v>267500</v>
      </c>
      <c r="D5" s="22">
        <v>172261</v>
      </c>
      <c r="E5" s="23">
        <f t="shared" ref="E5:E15" si="0">D5/C5</f>
        <v>0.64396635514018696</v>
      </c>
      <c r="F5" s="58" t="s">
        <v>133</v>
      </c>
      <c r="G5" s="42">
        <f>C5-D5</f>
        <v>95239</v>
      </c>
      <c r="H5" t="s">
        <v>181</v>
      </c>
    </row>
    <row r="6" spans="1:8" ht="37.5" customHeight="1">
      <c r="A6" s="90"/>
      <c r="B6" s="32" t="s">
        <v>97</v>
      </c>
      <c r="C6" s="22">
        <v>25000</v>
      </c>
      <c r="D6" s="22">
        <v>25000</v>
      </c>
      <c r="E6" s="23">
        <f t="shared" si="0"/>
        <v>1</v>
      </c>
      <c r="F6" s="21" t="s">
        <v>161</v>
      </c>
      <c r="G6" s="42">
        <f t="shared" ref="G6:G15" si="1">C6-D6</f>
        <v>0</v>
      </c>
    </row>
    <row r="7" spans="1:8" ht="252.75" customHeight="1">
      <c r="A7" s="90"/>
      <c r="B7" s="32" t="s">
        <v>85</v>
      </c>
      <c r="C7" s="22">
        <v>105000</v>
      </c>
      <c r="D7" s="22">
        <v>105000</v>
      </c>
      <c r="E7" s="23">
        <f t="shared" si="0"/>
        <v>1</v>
      </c>
      <c r="F7" s="21" t="s">
        <v>175</v>
      </c>
      <c r="G7" s="42">
        <f t="shared" si="1"/>
        <v>0</v>
      </c>
    </row>
    <row r="8" spans="1:8" ht="57">
      <c r="A8" s="90"/>
      <c r="B8" s="32" t="s">
        <v>56</v>
      </c>
      <c r="C8" s="22">
        <v>98000</v>
      </c>
      <c r="D8" s="43">
        <v>98000</v>
      </c>
      <c r="E8" s="23">
        <f t="shared" si="0"/>
        <v>1</v>
      </c>
      <c r="F8" s="21" t="s">
        <v>118</v>
      </c>
      <c r="G8" s="42">
        <f t="shared" si="1"/>
        <v>0</v>
      </c>
    </row>
    <row r="9" spans="1:8" ht="93.75" customHeight="1">
      <c r="A9" s="90"/>
      <c r="B9" s="32" t="s">
        <v>57</v>
      </c>
      <c r="C9" s="22">
        <v>130000</v>
      </c>
      <c r="D9" s="22">
        <v>130000</v>
      </c>
      <c r="E9" s="23">
        <f t="shared" si="0"/>
        <v>1</v>
      </c>
      <c r="F9" s="58" t="s">
        <v>176</v>
      </c>
      <c r="G9" s="42">
        <f t="shared" si="1"/>
        <v>0</v>
      </c>
    </row>
    <row r="10" spans="1:8" ht="42.75">
      <c r="A10" s="90"/>
      <c r="B10" s="32" t="s">
        <v>58</v>
      </c>
      <c r="C10" s="22">
        <v>97000</v>
      </c>
      <c r="D10" s="22">
        <v>97000</v>
      </c>
      <c r="E10" s="23">
        <f t="shared" si="0"/>
        <v>1</v>
      </c>
      <c r="F10" s="58" t="s">
        <v>124</v>
      </c>
      <c r="G10" s="42">
        <f t="shared" si="1"/>
        <v>0</v>
      </c>
    </row>
    <row r="11" spans="1:8" ht="50.25" customHeight="1">
      <c r="A11" s="90"/>
      <c r="B11" s="36" t="s">
        <v>59</v>
      </c>
      <c r="C11" s="37">
        <v>97000</v>
      </c>
      <c r="D11" s="37">
        <v>97000</v>
      </c>
      <c r="E11" s="38">
        <f t="shared" si="0"/>
        <v>1</v>
      </c>
      <c r="F11" s="58" t="s">
        <v>134</v>
      </c>
      <c r="G11" s="42">
        <f t="shared" si="1"/>
        <v>0</v>
      </c>
    </row>
    <row r="12" spans="1:8" ht="114">
      <c r="A12" s="90"/>
      <c r="B12" s="36" t="s">
        <v>86</v>
      </c>
      <c r="C12" s="37">
        <v>75000</v>
      </c>
      <c r="D12" s="37">
        <v>75000</v>
      </c>
      <c r="E12" s="38">
        <f t="shared" si="0"/>
        <v>1</v>
      </c>
      <c r="F12" s="59" t="s">
        <v>155</v>
      </c>
      <c r="G12" s="42">
        <f t="shared" si="1"/>
        <v>0</v>
      </c>
    </row>
    <row r="13" spans="1:8" ht="85.5">
      <c r="A13" s="90"/>
      <c r="B13" s="36" t="s">
        <v>93</v>
      </c>
      <c r="C13" s="37">
        <v>93000</v>
      </c>
      <c r="D13" s="37">
        <v>93000</v>
      </c>
      <c r="E13" s="38">
        <f t="shared" si="0"/>
        <v>1</v>
      </c>
      <c r="F13" s="59" t="s">
        <v>152</v>
      </c>
      <c r="G13" s="42">
        <f t="shared" si="1"/>
        <v>0</v>
      </c>
    </row>
    <row r="14" spans="1:8" ht="33">
      <c r="A14" s="90"/>
      <c r="B14" s="36" t="s">
        <v>170</v>
      </c>
      <c r="C14" s="37">
        <v>12500</v>
      </c>
      <c r="D14" s="37">
        <v>12500</v>
      </c>
      <c r="E14" s="38">
        <f t="shared" si="0"/>
        <v>1</v>
      </c>
      <c r="F14" s="59" t="s">
        <v>186</v>
      </c>
      <c r="G14" s="42">
        <f t="shared" si="1"/>
        <v>0</v>
      </c>
    </row>
    <row r="15" spans="1:8" ht="17.25" thickBot="1">
      <c r="A15" s="95"/>
      <c r="B15" s="25" t="s">
        <v>41</v>
      </c>
      <c r="C15" s="26">
        <f>SUM(C5:C14)</f>
        <v>1000000</v>
      </c>
      <c r="D15" s="26">
        <f>SUM(D5:D14)</f>
        <v>904761</v>
      </c>
      <c r="E15" s="27">
        <f t="shared" si="0"/>
        <v>0.90476100000000004</v>
      </c>
      <c r="F15" s="52"/>
      <c r="G15" s="42">
        <f t="shared" si="1"/>
        <v>95239</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F8" sqref="F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8" t="str">
        <f>'110年總表'!A1</f>
        <v>臺南市新化區暨唪口里辦理
「110年度臺南市永康垃圾資源回收(焚化)廠營運階段回饋金」113年度1-2月份執行情況表</v>
      </c>
      <c r="B1" s="88"/>
      <c r="C1" s="88"/>
      <c r="D1" s="88"/>
      <c r="E1" s="88"/>
      <c r="F1" s="88"/>
      <c r="G1" s="88"/>
    </row>
    <row r="2" spans="1:7" ht="17.25" thickBot="1">
      <c r="A2" t="str">
        <f>'110年總表'!A2</f>
        <v>製表日期：113年3月4日</v>
      </c>
    </row>
    <row r="3" spans="1:7" ht="17.25" customHeight="1" thickTop="1">
      <c r="A3" s="72" t="s">
        <v>31</v>
      </c>
      <c r="B3" s="74" t="s">
        <v>32</v>
      </c>
      <c r="C3" s="74"/>
      <c r="D3" s="74"/>
      <c r="E3" s="74"/>
      <c r="F3" s="96"/>
      <c r="G3" s="33"/>
    </row>
    <row r="4" spans="1:7">
      <c r="A4" s="73"/>
      <c r="B4" s="17" t="s">
        <v>33</v>
      </c>
      <c r="C4" s="18" t="s">
        <v>34</v>
      </c>
      <c r="D4" s="18" t="s">
        <v>35</v>
      </c>
      <c r="E4" s="19" t="s">
        <v>36</v>
      </c>
      <c r="F4" s="17" t="s">
        <v>37</v>
      </c>
      <c r="G4" s="20" t="s">
        <v>193</v>
      </c>
    </row>
    <row r="5" spans="1:7" ht="71.25">
      <c r="A5" s="89" t="s">
        <v>60</v>
      </c>
      <c r="B5" s="32" t="s">
        <v>61</v>
      </c>
      <c r="C5" s="22">
        <v>660000</v>
      </c>
      <c r="D5" s="22">
        <v>660000</v>
      </c>
      <c r="E5" s="23">
        <f t="shared" ref="E5:E14" si="0">D5/C5</f>
        <v>1</v>
      </c>
      <c r="F5" s="21" t="s">
        <v>198</v>
      </c>
      <c r="G5" s="42">
        <f>C5-D5</f>
        <v>0</v>
      </c>
    </row>
    <row r="6" spans="1:7" ht="114">
      <c r="A6" s="90"/>
      <c r="B6" s="32" t="s">
        <v>62</v>
      </c>
      <c r="C6" s="22">
        <v>50000</v>
      </c>
      <c r="D6" s="22">
        <v>50000</v>
      </c>
      <c r="E6" s="23">
        <f t="shared" si="0"/>
        <v>1</v>
      </c>
      <c r="F6" s="21" t="s">
        <v>159</v>
      </c>
      <c r="G6" s="42">
        <f t="shared" ref="G6:G14" si="1">C6-D6</f>
        <v>0</v>
      </c>
    </row>
    <row r="7" spans="1:7" ht="33">
      <c r="A7" s="90"/>
      <c r="B7" s="32" t="s">
        <v>79</v>
      </c>
      <c r="C7" s="22">
        <v>4560</v>
      </c>
      <c r="D7" s="22">
        <v>4560</v>
      </c>
      <c r="E7" s="23">
        <f t="shared" si="0"/>
        <v>1</v>
      </c>
      <c r="F7" s="21" t="s">
        <v>139</v>
      </c>
      <c r="G7" s="42">
        <f t="shared" si="1"/>
        <v>0</v>
      </c>
    </row>
    <row r="8" spans="1:7" ht="85.5">
      <c r="A8" s="90"/>
      <c r="B8" s="32" t="s">
        <v>63</v>
      </c>
      <c r="C8" s="22">
        <v>50000</v>
      </c>
      <c r="D8" s="22">
        <v>50000</v>
      </c>
      <c r="E8" s="23">
        <f t="shared" si="0"/>
        <v>1</v>
      </c>
      <c r="F8" s="21" t="s">
        <v>197</v>
      </c>
      <c r="G8" s="42">
        <f t="shared" si="1"/>
        <v>0</v>
      </c>
    </row>
    <row r="9" spans="1:7" ht="142.5">
      <c r="A9" s="90"/>
      <c r="B9" s="32" t="s">
        <v>64</v>
      </c>
      <c r="C9" s="22">
        <v>65440</v>
      </c>
      <c r="D9" s="22">
        <v>65440</v>
      </c>
      <c r="E9" s="23">
        <f t="shared" si="0"/>
        <v>1</v>
      </c>
      <c r="F9" s="21" t="s">
        <v>182</v>
      </c>
      <c r="G9" s="42">
        <f t="shared" si="1"/>
        <v>0</v>
      </c>
    </row>
    <row r="10" spans="1:7" ht="57">
      <c r="A10" s="90"/>
      <c r="B10" s="32" t="s">
        <v>65</v>
      </c>
      <c r="C10" s="22">
        <v>30000</v>
      </c>
      <c r="D10" s="43">
        <v>30000</v>
      </c>
      <c r="E10" s="23">
        <f t="shared" si="0"/>
        <v>1</v>
      </c>
      <c r="F10" s="21" t="s">
        <v>160</v>
      </c>
      <c r="G10" s="42">
        <f t="shared" si="1"/>
        <v>0</v>
      </c>
    </row>
    <row r="11" spans="1:7" ht="99.75">
      <c r="A11" s="90"/>
      <c r="B11" s="32" t="s">
        <v>66</v>
      </c>
      <c r="C11" s="22">
        <v>40000</v>
      </c>
      <c r="D11" s="43">
        <v>40000</v>
      </c>
      <c r="E11" s="23">
        <f t="shared" si="0"/>
        <v>1</v>
      </c>
      <c r="F11" s="21" t="s">
        <v>130</v>
      </c>
      <c r="G11" s="42">
        <f t="shared" si="1"/>
        <v>0</v>
      </c>
    </row>
    <row r="12" spans="1:7" ht="56.25" customHeight="1">
      <c r="A12" s="40"/>
      <c r="B12" s="32" t="s">
        <v>91</v>
      </c>
      <c r="C12" s="22">
        <v>30000</v>
      </c>
      <c r="D12" s="43">
        <v>30000</v>
      </c>
      <c r="E12" s="23">
        <f t="shared" si="0"/>
        <v>1</v>
      </c>
      <c r="F12" s="21" t="s">
        <v>169</v>
      </c>
      <c r="G12" s="42">
        <f t="shared" si="1"/>
        <v>0</v>
      </c>
    </row>
    <row r="13" spans="1:7" ht="28.5">
      <c r="A13" s="40"/>
      <c r="B13" s="36" t="s">
        <v>67</v>
      </c>
      <c r="C13" s="37">
        <v>70000</v>
      </c>
      <c r="D13" s="44">
        <v>70000</v>
      </c>
      <c r="E13" s="38">
        <f t="shared" si="0"/>
        <v>1</v>
      </c>
      <c r="F13" s="21" t="s">
        <v>131</v>
      </c>
      <c r="G13" s="42">
        <f t="shared" si="1"/>
        <v>0</v>
      </c>
    </row>
    <row r="14" spans="1:7" ht="30.75" customHeight="1" thickBot="1">
      <c r="A14" s="24"/>
      <c r="B14" s="25" t="s">
        <v>41</v>
      </c>
      <c r="C14" s="26">
        <f>SUM(C5:C13)</f>
        <v>1000000</v>
      </c>
      <c r="D14" s="26">
        <f>SUM(D5:D13)</f>
        <v>1000000</v>
      </c>
      <c r="E14" s="27">
        <f t="shared" si="0"/>
        <v>1</v>
      </c>
      <c r="F14" s="51"/>
      <c r="G14" s="42">
        <f t="shared" si="1"/>
        <v>0</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2024-03-04T02:32:18Z</cp:lastPrinted>
  <dcterms:created xsi:type="dcterms:W3CDTF">2015-12-02T01:38:50Z</dcterms:created>
  <dcterms:modified xsi:type="dcterms:W3CDTF">2024-03-04T02:32:19Z</dcterms:modified>
</cp:coreProperties>
</file>