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6285"/>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G7" i="2"/>
  <c r="D8"/>
  <c r="G6"/>
  <c r="E6"/>
  <c r="E7"/>
  <c r="C8"/>
  <c r="G6" i="3" l="1"/>
  <c r="G5"/>
  <c r="D7" i="10"/>
  <c r="D11" i="1" l="1"/>
  <c r="D15"/>
  <c r="A2" i="6"/>
  <c r="A2" i="10"/>
  <c r="D15" i="9"/>
  <c r="E6" i="7" l="1"/>
  <c r="E7"/>
  <c r="E14" i="9"/>
  <c r="G14"/>
  <c r="C15"/>
  <c r="G6" i="7"/>
  <c r="C14"/>
  <c r="D13" i="1"/>
  <c r="D14" i="8"/>
  <c r="D16" i="1" l="1"/>
  <c r="E6" i="3"/>
  <c r="B14" i="1"/>
  <c r="C14" s="1"/>
  <c r="A1" i="10"/>
  <c r="E14" i="1"/>
  <c r="C7" i="10"/>
  <c r="G6"/>
  <c r="E6"/>
  <c r="G5"/>
  <c r="E5"/>
  <c r="E7" l="1"/>
  <c r="F14" i="1"/>
  <c r="B15"/>
  <c r="C15" s="1"/>
  <c r="G14"/>
  <c r="E15"/>
  <c r="G7" i="10"/>
  <c r="G15" i="1" l="1"/>
  <c r="F15"/>
  <c r="C14" i="8"/>
  <c r="C15" i="5"/>
  <c r="E14"/>
  <c r="G14"/>
  <c r="D11" i="4"/>
  <c r="E12" i="7"/>
  <c r="G12"/>
  <c r="A1" i="3" l="1"/>
  <c r="D15" i="5"/>
  <c r="D7" i="3"/>
  <c r="G7" s="1"/>
  <c r="D14" i="7"/>
  <c r="D14" i="6"/>
  <c r="G7" i="8"/>
  <c r="E7"/>
  <c r="C7" i="3"/>
  <c r="B12" i="1" s="1"/>
  <c r="C11" i="4"/>
  <c r="C14" i="6"/>
  <c r="A1" i="2"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8" i="2"/>
  <c r="E5"/>
  <c r="A2" i="9"/>
  <c r="A2" i="8"/>
  <c r="A2" i="7"/>
  <c r="A2" i="5"/>
  <c r="A2" i="4"/>
  <c r="A2" i="3"/>
  <c r="A2" i="2"/>
  <c r="A1" i="9"/>
  <c r="A1" i="7"/>
  <c r="A1" i="6"/>
  <c r="A1" i="4"/>
  <c r="C13" i="1" l="1"/>
  <c r="G13" s="1"/>
  <c r="G12"/>
  <c r="E7" i="3"/>
  <c r="E8"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<sst xmlns="http://schemas.openxmlformats.org/spreadsheetml/2006/main" count="228" uniqueCount="161">
  <si>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</si>
  <si>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</si>
  <si>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</si>
  <si>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</si>
  <si>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</si>
  <si>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</si>
  <si>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</si>
  <si>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</si>
  <si>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</si>
  <si>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</si>
  <si>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</si>
  <si>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</si>
  <si>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</si>
  <si>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</si>
  <si>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</si>
  <si>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</si>
  <si>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</si>
  <si>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</si>
  <si>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</si>
  <si>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</si>
  <si>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</si>
  <si>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</si>
  <si>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</si>
  <si>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</si>
  <si>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</si>
  <si>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</si>
  <si>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</si>
  <si>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</si>
  <si>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</si>
  <si>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</si>
  <si>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</si>
  <si>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</si>
  <si>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</si>
  <si>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</si>
  <si>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</si>
  <si>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</si>
  <si>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</si>
  <si>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</si>
  <si>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</si>
  <si>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</si>
  <si>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</si>
  <si>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</si>
  <si>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</si>
  <si>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</si>
  <si>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</si>
  <si>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</si>
  <si>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</si>
  <si>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</si>
  <si>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</si>
  <si>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</si>
  <si>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</si>
  <si>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</si>
  <si>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</si>
  <si>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</si>
  <si>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</si>
  <si>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</si>
  <si>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</si>
  <si>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</si>
  <si>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</si>
  <si>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</si>
  <si>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</si>
  <si>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</si>
  <si>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</si>
  <si>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</si>
  <si>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</si>
  <si>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</si>
  <si>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</si>
  <si>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</si>
  <si>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</si>
  <si>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</si>
  <si>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</si>
  <si>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</si>
  <si>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</si>
  <si>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</si>
  <si>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</si>
  <si>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</si>
  <si>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</si>
  <si>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</si>
  <si>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</si>
  <si>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</si>
  <si>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</si>
  <si>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</si>
  <si>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</si>
  <si>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</si>
  <si>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</si>
  <si>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</si>
  <si>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</si>
  <si>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</si>
  <si>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</si>
  <si>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</si>
  <si>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</si>
  <si>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</si>
  <si>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</si>
  <si>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</si>
  <si>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</si>
  <si>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</si>
  <si>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</si>
  <si>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</si>
  <si>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</si>
  <si>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</si>
  <si>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</si>
  <si>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</si>
  <si>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</si>
  <si>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</si>
  <si>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</si>
  <si>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</si>
  <si>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</si>
  <si>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</si>
  <si>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</si>
  <si>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</si>
  <si>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</si>
  <si>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</si>
  <si>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</si>
  <si>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1.108/10/21支豐榮里辦理環境綠美化購買棉手套、竹掃把、口罩、畚斗、推車6台*1650元及割草機29199元等共43577元(107年分攤24360元、108年19217元)$19217</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</si>
  <si>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3.108/10/23支豐榮社區發展協會108年7/27~10/05(每星期六)辦理歌唱文康教育研習$17800</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</si>
  <si>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</si>
  <si>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</si>
  <si>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</si>
  <si>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</si>
  <si>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</si>
  <si>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</si>
  <si>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108/12/30支豐榮社區發展協會108年12月10-12日辦理環保教育觀摩屏東九如耆老社區或臺東縣卑南知本自然教育中心車資.早.午.晚餐及住宿費用$20000(已動支)</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</si>
  <si>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</si>
  <si>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</si>
  <si>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109/02/06支全興里社區監視器故障維修開口契約維修費用共計50325元(107年325、108年50000元)$49475</t>
    <phoneticPr fontId="1" type="noConversion"/>
  </si>
  <si>
    <t>1.109/02/05支全興里鋪設道路柏油及排水溝整修、維護及疏濬工程總經費51萬3413元(107年度動支63413元、108年度動支45萬元)-工程費$403179</t>
    <phoneticPr fontId="1" type="noConversion"/>
  </si>
  <si>
    <t>109/02/06支崙頂里社區監視器故障維修開口契約維修費用共計71929元(107年1929、108年70000元)$68071</t>
    <phoneticPr fontId="1" type="noConversion"/>
  </si>
  <si>
    <t>109/02/21支協興里辦理鋪設道路柏油及排水溝整修、維護及疏濬工程費總經費68萬9214元(107年度6萬9214元、108年度62萬元)-工程費$579954</t>
    <phoneticPr fontId="1" type="noConversion"/>
  </si>
  <si>
    <t>108.11/01支協興社區發展協會108年10月19-20日辦理環保教育活動觀摩新埔、桃園大溪、十八尖山...等車資、餐費、保險等費用92000元(107年52000元，108年度40000元)</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</si>
  <si>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</si>
  <si>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</si>
  <si>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剩餘款</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</si>
  <si>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t>
    <phoneticPr fontId="1" type="noConversion"/>
  </si>
  <si>
    <t>1.108/05/20支北勢里排水溝整修維護工程總經費9萬9480元(107年度5萬5327元、108年度4萬4153元)</t>
    <phoneticPr fontId="1" type="noConversion"/>
  </si>
  <si>
    <t>109/04/24支108年度崙頂里轄內道路改善工程-柏油路面鋪設工程$328826</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</si>
  <si>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</si>
  <si>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</si>
  <si>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</si>
  <si>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</si>
  <si>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</si>
  <si>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</si>
  <si>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</si>
  <si>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</si>
  <si>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</si>
  <si>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109/08/25 109年度唪口里鋪設柏油及排水溝整修、維護及疏濬工程68萬4277元(107年度8萬4277元、108年度60萬元)-工程費$504690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</si>
  <si>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</si>
  <si>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</si>
  <si>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</si>
  <si>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臺南市新化區暨唪口里辦理
「108年度臺南市永康垃圾資源回收(焚化)廠營運階段回饋金」109年度11月份執行情況表</t>
    <phoneticPr fontId="1" type="noConversion"/>
  </si>
  <si>
    <t>製表日期：109年12月3日</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</si>
  <si>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</si>
  <si>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r>
      <t xml:space="preserve">108/10/07支崙頂社區發展協會108年9月23-24日辦理長壽會環保教育觀摩烏來雲仙樂園及慈湖活動車資費用3萬元(107年度支12000元、108年度支18000元)$18000
</t>
    </r>
    <r>
      <rPr>
        <sz val="10"/>
        <color rgb="FFFF0000"/>
        <rFont val="標楷體"/>
        <family val="4"/>
        <charset val="136"/>
      </rPr>
      <t>2.109/11/09支崙頂社區發展協會109年10月4-5日辦理長壽會環保教育觀摩總統府、中正紀念堂、士林官邸等活動車資、住宿、餐費、保險等費用$52000</t>
    </r>
    <phoneticPr fontId="1" type="noConversion"/>
  </si>
  <si>
    <t>109/10/29支全興社區發展協會109年9月19-20日辦理觀摩國立科博館及臺中刑務所等活動車資、住宿、保險、餐費等99000元(108年勻支20000元)</t>
    <phoneticPr fontId="1" type="noConversion"/>
  </si>
  <si>
    <r>
      <t xml:space="preserve">1.108/10/07支全興社區發展協會108年9月7日辦理統一社區慶祝中秋節聯歡晚會暨愛地球節能減碳資源回收活動魯麵625份、布條、搭蓬及雜支等$60000
</t>
    </r>
    <r>
      <rPr>
        <sz val="10"/>
        <color rgb="FFFF0000"/>
        <rFont val="標楷體"/>
        <family val="4"/>
        <charset val="136"/>
      </rPr>
      <t>2.109/11/15支全興社區發展協會109年9月18日辦理區慶祝中秋節聯歡晚會暨環保教育宣導活動餐費25桌(臺南市新化區全興社區發展協會)$49500</t>
    </r>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</si>
  <si>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</si>
  <si>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109/11/23支唪口里社區監視器故障維修開口契約維修費用共計120139元(107年度支139元、108年度支60000元、109年度支60000元)</t>
    <phoneticPr fontId="1" type="noConversion"/>
  </si>
  <si>
    <r>
      <t xml:space="preserve">1.109/07/13支北勢里109年7/1-7/8僱用鄭水智及陳黃雪珠辦理轄區環境整頓工資$22578
2.109/09/21支北勢里109年9月9-16日僱用鄭水智及陳黃雪珠辦理轄區環境整頓工資(鄭水智)(陳黃雪珠)$22578
</t>
    </r>
    <r>
      <rPr>
        <sz val="10"/>
        <color rgb="FFFF0000"/>
        <rFont val="標楷體"/>
        <family val="4"/>
        <charset val="136"/>
      </rPr>
      <t>3.109/11/18支北勢里109年11月6-13日僱用鄭水智及陳黃雪珠辦理轄區環境整頓工資(臺南市新化區公所代收款專戶)(鄭水智)(陳黃雪珠)$22578</t>
    </r>
    <phoneticPr fontId="1" type="noConversion"/>
  </si>
  <si>
    <r>
      <t xml:space="preserve">109/02/06支協興里社區監視器故障維修開口契約維修費用共計63366元(107年3366元、108年60000元)$36634
</t>
    </r>
    <r>
      <rPr>
        <sz val="10"/>
        <color rgb="FFFF0000"/>
        <rFont val="標楷體"/>
        <family val="4"/>
        <charset val="136"/>
      </rPr>
      <t>2.109/11/23支協興里社區109年度監視器故障維修開口契約維修費用共計123366元(107年豬50000元、108年度支23366元、109年度支50000元)$23366</t>
    </r>
    <phoneticPr fontId="1" type="noConversion"/>
  </si>
  <si>
    <r>
      <t xml:space="preserve">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t>
    </r>
    <r>
      <rPr>
        <sz val="12"/>
        <color rgb="FFFF0000"/>
        <rFont val="標楷體"/>
        <family val="4"/>
        <charset val="136"/>
      </rPr>
      <t>5.109/11/09支唪口里第二梯共3人*1740元申請108年度回饋金補助水電費(農會)(交新化區農會轉存)$5220
6.109/11/09支唪口里第二梯共19人*1740元申請108年度回饋金補助水電費(郵局)(中華郵政股份有限公司臺南郵局)$33060</t>
    </r>
    <phoneticPr fontId="1" type="noConversion"/>
  </si>
  <si>
    <r>
      <t xml:space="preserve">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t>
    </r>
    <r>
      <rPr>
        <sz val="10"/>
        <color rgb="FFFF0000"/>
        <rFont val="標楷體"/>
        <family val="4"/>
        <charset val="136"/>
      </rPr>
      <t>10.109/11/09支崙頂等5里第二批47人*970元申請108年度回饋金補助水電費(郵局)(中華郵政股份有限公司臺南郵局)$45590
11.109/11/09支崙頂等5里第二批11人*970元申請108年度回饋金補助水電費(農會)(交新化區農會轉存)$10670</t>
    </r>
    <phoneticPr fontId="1" type="noConversion"/>
  </si>
  <si>
    <r>
      <t xml:space="preserve">1.109/04/09支郵寄108年度崙頂等6里住戶水電補助申請表郵資991件費用$27748
2.109/06/09支各里108年度回饋水電費補貼匯款手續費代墊$140
</t>
    </r>
    <r>
      <rPr>
        <sz val="10"/>
        <color rgb="FFFF0000"/>
        <rFont val="標楷體"/>
        <family val="4"/>
        <charset val="136"/>
      </rPr>
      <t>3.109/11/09支補助住戶水電費轉帳電匯費用代墊(陳映儒)$30</t>
    </r>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</si>
</sst>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07">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176" fontId="7" fillId="0" borderId="1" xfId="1" applyNumberFormat="1" applyFont="1" applyBorder="1" applyAlignment="1">
      <alignment vertical="center" wrapText="1"/>
    </xf>
    <xf numFmtId="0" fontId="12" fillId="0" borderId="10" xfId="0" applyFont="1" applyBorder="1" applyAlignment="1">
      <alignment vertical="center" wrapText="1"/>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2" fillId="0" borderId="23" xfId="0" applyFont="1" applyBorder="1" applyAlignment="1">
      <alignment vertical="center" wrapText="1"/>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1" xfId="0" applyFont="1" applyBorder="1" applyAlignment="1">
      <alignment horizontal="left" vertical="top" wrapText="1"/>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4"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5" xfId="0" applyNumberFormat="1" applyFont="1" applyBorder="1">
      <alignment vertical="center"/>
    </xf>
    <xf numFmtId="0" fontId="13" fillId="0" borderId="1" xfId="0" applyFont="1" applyBorder="1" applyAlignment="1">
      <alignment vertical="center" wrapText="1"/>
    </xf>
    <xf numFmtId="42" fontId="0" fillId="0" borderId="0" xfId="0" applyNumberFormat="1">
      <alignmen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D4" sqref="D4"/>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9" t="s">
        <v>148</v>
      </c>
      <c r="B1" s="90"/>
      <c r="C1" s="90"/>
      <c r="D1" s="90"/>
      <c r="E1" s="90"/>
      <c r="F1" s="90"/>
      <c r="G1" s="90"/>
      <c r="H1" s="90"/>
    </row>
    <row r="2" spans="1:8" s="1" customFormat="1" ht="33" customHeight="1" thickBot="1">
      <c r="A2" s="1" t="s">
        <v>149</v>
      </c>
    </row>
    <row r="3" spans="1:8" ht="42.75" thickTop="1">
      <c r="A3" s="2" t="s">
        <v>0</v>
      </c>
      <c r="B3" s="3" t="s">
        <v>80</v>
      </c>
      <c r="C3" s="4" t="s">
        <v>1</v>
      </c>
      <c r="D3" s="4" t="s">
        <v>87</v>
      </c>
      <c r="E3" s="3" t="s">
        <v>2</v>
      </c>
      <c r="F3" s="10" t="s">
        <v>3</v>
      </c>
      <c r="G3" s="5" t="s">
        <v>115</v>
      </c>
      <c r="H3" s="2" t="s">
        <v>4</v>
      </c>
    </row>
    <row r="4" spans="1:8" ht="21">
      <c r="A4" s="6" t="s">
        <v>5</v>
      </c>
      <c r="B4" s="7">
        <f>'108新化水電'!C8</f>
        <v>14553812</v>
      </c>
      <c r="C4" s="40">
        <f t="shared" ref="C4:C16" si="0">B4</f>
        <v>14553812</v>
      </c>
      <c r="D4" s="40">
        <v>56260</v>
      </c>
      <c r="E4" s="11">
        <f>'108新化水電'!D8</f>
        <v>14009846</v>
      </c>
      <c r="F4" s="8">
        <f t="shared" ref="F4:F16" si="1">E4/C4</f>
        <v>0.96262381292268995</v>
      </c>
      <c r="G4" s="7">
        <f t="shared" ref="G4:G15" si="2">SUM(C4-E4)</f>
        <v>543966</v>
      </c>
      <c r="H4" s="9"/>
    </row>
    <row r="5" spans="1:8" ht="21">
      <c r="A5" s="12" t="s">
        <v>6</v>
      </c>
      <c r="B5" s="11">
        <f>'108崙頂'!C14</f>
        <v>1000000</v>
      </c>
      <c r="C5" s="41">
        <f t="shared" si="0"/>
        <v>1000000</v>
      </c>
      <c r="D5" s="41">
        <v>52000</v>
      </c>
      <c r="E5" s="11">
        <f>'108崙頂'!D14</f>
        <v>955497</v>
      </c>
      <c r="F5" s="18">
        <f t="shared" si="1"/>
        <v>0.95549700000000004</v>
      </c>
      <c r="G5" s="17">
        <f t="shared" si="2"/>
        <v>44503</v>
      </c>
      <c r="H5" s="13"/>
    </row>
    <row r="6" spans="1:8" ht="21">
      <c r="A6" s="12" t="s">
        <v>7</v>
      </c>
      <c r="B6" s="11">
        <f>'108全興'!C14</f>
        <v>1000000</v>
      </c>
      <c r="C6" s="41">
        <f t="shared" si="0"/>
        <v>1000000</v>
      </c>
      <c r="D6" s="41">
        <v>49500</v>
      </c>
      <c r="E6" s="11">
        <f>'108全興'!D14</f>
        <v>952154</v>
      </c>
      <c r="F6" s="18">
        <f t="shared" si="1"/>
        <v>0.95215399999999994</v>
      </c>
      <c r="G6" s="17">
        <f t="shared" si="2"/>
        <v>47846</v>
      </c>
      <c r="H6" s="13"/>
    </row>
    <row r="7" spans="1:8" ht="21">
      <c r="A7" s="12" t="s">
        <v>8</v>
      </c>
      <c r="B7" s="11">
        <f>'108唪口'!C11</f>
        <v>1000000</v>
      </c>
      <c r="C7" s="41">
        <f>B7</f>
        <v>1000000</v>
      </c>
      <c r="D7" s="41">
        <v>60000</v>
      </c>
      <c r="E7" s="11">
        <f>'108唪口'!D11</f>
        <v>904690</v>
      </c>
      <c r="F7" s="18">
        <f t="shared" si="1"/>
        <v>0.90468999999999999</v>
      </c>
      <c r="G7" s="17">
        <f t="shared" si="2"/>
        <v>95310</v>
      </c>
      <c r="H7" s="13"/>
    </row>
    <row r="8" spans="1:8" ht="21">
      <c r="A8" s="12" t="s">
        <v>9</v>
      </c>
      <c r="B8" s="11">
        <f>'108北勢'!C15</f>
        <v>1000000</v>
      </c>
      <c r="C8" s="41">
        <f t="shared" si="0"/>
        <v>1000000</v>
      </c>
      <c r="D8" s="41">
        <v>22578</v>
      </c>
      <c r="E8" s="11">
        <f>'108北勢'!D15</f>
        <v>665906</v>
      </c>
      <c r="F8" s="18">
        <f t="shared" si="1"/>
        <v>0.665906</v>
      </c>
      <c r="G8" s="17">
        <f t="shared" si="2"/>
        <v>334094</v>
      </c>
      <c r="H8" s="13"/>
    </row>
    <row r="9" spans="1:8" ht="21">
      <c r="A9" s="12" t="s">
        <v>10</v>
      </c>
      <c r="B9" s="11">
        <f>'108協興'!C14</f>
        <v>1000000</v>
      </c>
      <c r="C9" s="41">
        <f t="shared" si="0"/>
        <v>1000000</v>
      </c>
      <c r="D9" s="41">
        <v>23366</v>
      </c>
      <c r="E9" s="11">
        <f>'108協興'!D14</f>
        <v>789954</v>
      </c>
      <c r="F9" s="18">
        <f t="shared" si="1"/>
        <v>0.78995400000000005</v>
      </c>
      <c r="G9" s="17">
        <f t="shared" si="2"/>
        <v>210046</v>
      </c>
      <c r="H9" s="13"/>
    </row>
    <row r="10" spans="1:8" ht="21">
      <c r="A10" s="12" t="s">
        <v>11</v>
      </c>
      <c r="B10" s="11">
        <f>'108豐榮'!C15</f>
        <v>1000000</v>
      </c>
      <c r="C10" s="41">
        <f t="shared" si="0"/>
        <v>1000000</v>
      </c>
      <c r="D10" s="41"/>
      <c r="E10" s="11">
        <f>'108豐榮'!D15</f>
        <v>543023</v>
      </c>
      <c r="F10" s="18">
        <f t="shared" si="1"/>
        <v>0.54302300000000003</v>
      </c>
      <c r="G10" s="17">
        <f t="shared" si="2"/>
        <v>456977</v>
      </c>
      <c r="H10" s="13"/>
    </row>
    <row r="11" spans="1:8" ht="21">
      <c r="A11" s="12" t="s">
        <v>12</v>
      </c>
      <c r="B11" s="11">
        <f>SUM(B4:B10)</f>
        <v>20553812</v>
      </c>
      <c r="C11" s="41">
        <f t="shared" si="0"/>
        <v>20553812</v>
      </c>
      <c r="D11" s="41">
        <f>SUM(D4:D10)</f>
        <v>263704</v>
      </c>
      <c r="E11" s="11">
        <f>SUM(E4:E10)</f>
        <v>18821070</v>
      </c>
      <c r="F11" s="18">
        <f t="shared" si="1"/>
        <v>0.91569729255089027</v>
      </c>
      <c r="G11" s="17">
        <f t="shared" si="2"/>
        <v>1732742</v>
      </c>
      <c r="H11" s="13"/>
    </row>
    <row r="12" spans="1:8" ht="21">
      <c r="A12" s="12" t="s">
        <v>8</v>
      </c>
      <c r="B12" s="11">
        <f>'108唪口水電'!C7</f>
        <v>4590917</v>
      </c>
      <c r="C12" s="41">
        <f t="shared" si="0"/>
        <v>4590917</v>
      </c>
      <c r="D12" s="41">
        <v>38280</v>
      </c>
      <c r="E12" s="11">
        <f>'108唪口水電'!D7</f>
        <v>4416120</v>
      </c>
      <c r="F12" s="18">
        <f t="shared" si="1"/>
        <v>0.96192547153433616</v>
      </c>
      <c r="G12" s="17">
        <f t="shared" si="2"/>
        <v>174797</v>
      </c>
      <c r="H12" s="9"/>
    </row>
    <row r="13" spans="1:8" ht="21">
      <c r="A13" s="12" t="s">
        <v>12</v>
      </c>
      <c r="B13" s="11">
        <f>SUM(B12)</f>
        <v>4590917</v>
      </c>
      <c r="C13" s="41">
        <f t="shared" si="0"/>
        <v>4590917</v>
      </c>
      <c r="D13" s="41">
        <f>D12</f>
        <v>38280</v>
      </c>
      <c r="E13" s="11">
        <f>SUM(E12)</f>
        <v>4416120</v>
      </c>
      <c r="F13" s="18">
        <f t="shared" si="1"/>
        <v>0.96192547153433616</v>
      </c>
      <c r="G13" s="17">
        <f t="shared" si="2"/>
        <v>174797</v>
      </c>
      <c r="H13" s="13"/>
    </row>
    <row r="14" spans="1:8" ht="21">
      <c r="A14" s="12" t="s">
        <v>93</v>
      </c>
      <c r="B14" s="11">
        <f>行政作業費!C7</f>
        <v>52191</v>
      </c>
      <c r="C14" s="41">
        <f>B14</f>
        <v>52191</v>
      </c>
      <c r="D14" s="41">
        <v>30</v>
      </c>
      <c r="E14" s="11">
        <f>行政作業費!D7</f>
        <v>27918</v>
      </c>
      <c r="F14" s="18">
        <f t="shared" si="1"/>
        <v>0.53491981376099329</v>
      </c>
      <c r="G14" s="17">
        <f t="shared" si="2"/>
        <v>24273</v>
      </c>
      <c r="H14" s="9"/>
    </row>
    <row r="15" spans="1:8" ht="21">
      <c r="A15" s="12" t="s">
        <v>94</v>
      </c>
      <c r="B15" s="11">
        <f>B14</f>
        <v>52191</v>
      </c>
      <c r="C15" s="41">
        <f>B15</f>
        <v>52191</v>
      </c>
      <c r="D15" s="41">
        <f>D14</f>
        <v>30</v>
      </c>
      <c r="E15" s="11">
        <f>E14</f>
        <v>27918</v>
      </c>
      <c r="F15" s="18">
        <f t="shared" si="1"/>
        <v>0.53491981376099329</v>
      </c>
      <c r="G15" s="17">
        <f t="shared" si="2"/>
        <v>24273</v>
      </c>
      <c r="H15" s="13"/>
    </row>
    <row r="16" spans="1:8" ht="21">
      <c r="A16" s="6" t="s">
        <v>13</v>
      </c>
      <c r="B16" s="7">
        <f>SUM(B11+B13+B15)</f>
        <v>25196920</v>
      </c>
      <c r="C16" s="40">
        <f t="shared" si="0"/>
        <v>25196920</v>
      </c>
      <c r="D16" s="40">
        <f>D11+D13+D15</f>
        <v>302014</v>
      </c>
      <c r="E16" s="11">
        <f>SUM(E11+E13)</f>
        <v>23237190</v>
      </c>
      <c r="F16" s="18">
        <f t="shared" si="1"/>
        <v>0.92222343048277333</v>
      </c>
      <c r="G16" s="17">
        <f>G11+G13+G15</f>
        <v>1931812</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7" workbookViewId="0">
      <selection activeCell="F7" sqref="F7"/>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7" t="str">
        <f>'108年總表'!A1</f>
        <v>臺南市新化區暨唪口里辦理
「108年度臺南市永康垃圾資源回收(焚化)廠營運階段回饋金」109年度11月份執行情況表</v>
      </c>
      <c r="B1" s="97"/>
      <c r="C1" s="97"/>
      <c r="D1" s="97"/>
      <c r="E1" s="97"/>
      <c r="F1" s="97"/>
      <c r="G1" s="97"/>
      <c r="H1" s="97"/>
    </row>
    <row r="2" spans="1:8" ht="17.25" thickBot="1">
      <c r="A2" t="str">
        <f>'108年總表'!A2</f>
        <v>製表日期：109年12月3日</v>
      </c>
    </row>
    <row r="3" spans="1:8" ht="17.25" customHeight="1" thickTop="1">
      <c r="A3" s="92" t="s">
        <v>32</v>
      </c>
      <c r="B3" s="94" t="s">
        <v>33</v>
      </c>
      <c r="C3" s="94"/>
      <c r="D3" s="94"/>
      <c r="E3" s="94"/>
      <c r="F3" s="94"/>
      <c r="G3" s="19"/>
    </row>
    <row r="4" spans="1:8">
      <c r="A4" s="93"/>
      <c r="B4" s="20" t="s">
        <v>34</v>
      </c>
      <c r="C4" s="21" t="s">
        <v>35</v>
      </c>
      <c r="D4" s="21" t="s">
        <v>36</v>
      </c>
      <c r="E4" s="22" t="s">
        <v>37</v>
      </c>
      <c r="F4" s="20" t="s">
        <v>38</v>
      </c>
      <c r="G4" s="23" t="s">
        <v>131</v>
      </c>
    </row>
    <row r="5" spans="1:8" ht="32.25" customHeight="1">
      <c r="A5" s="106" t="s">
        <v>72</v>
      </c>
      <c r="B5" s="31" t="s">
        <v>73</v>
      </c>
      <c r="C5" s="25">
        <v>350000</v>
      </c>
      <c r="D5" s="25"/>
      <c r="E5" s="26">
        <f t="shared" ref="E5:E15" si="0">D5/C5</f>
        <v>0</v>
      </c>
      <c r="F5" s="37"/>
      <c r="G5" s="50">
        <f>C5-D5</f>
        <v>350000</v>
      </c>
    </row>
    <row r="6" spans="1:8" ht="57">
      <c r="A6" s="106"/>
      <c r="B6" s="31" t="s">
        <v>74</v>
      </c>
      <c r="C6" s="25">
        <v>50000</v>
      </c>
      <c r="D6" s="51"/>
      <c r="E6" s="26">
        <f>D6/C6</f>
        <v>0</v>
      </c>
      <c r="F6" s="74" t="s">
        <v>113</v>
      </c>
      <c r="G6" s="50">
        <f>C6-D6</f>
        <v>50000</v>
      </c>
    </row>
    <row r="7" spans="1:8" ht="114">
      <c r="A7" s="106"/>
      <c r="B7" s="31" t="s">
        <v>75</v>
      </c>
      <c r="C7" s="25">
        <v>90000</v>
      </c>
      <c r="D7" s="51">
        <v>42483</v>
      </c>
      <c r="E7" s="26">
        <f t="shared" si="0"/>
        <v>0.47203333333333336</v>
      </c>
      <c r="F7" s="76" t="s">
        <v>139</v>
      </c>
      <c r="G7" s="50">
        <f t="shared" ref="G7:G15" si="1">C7-D7</f>
        <v>47517</v>
      </c>
    </row>
    <row r="8" spans="1:8" ht="90" customHeight="1">
      <c r="A8" s="106"/>
      <c r="B8" s="31" t="s">
        <v>85</v>
      </c>
      <c r="C8" s="25">
        <v>40000</v>
      </c>
      <c r="D8" s="25">
        <v>30590</v>
      </c>
      <c r="E8" s="26">
        <f t="shared" si="0"/>
        <v>0.76475000000000004</v>
      </c>
      <c r="F8" s="76" t="s">
        <v>105</v>
      </c>
      <c r="G8" s="50">
        <f t="shared" si="1"/>
        <v>9410</v>
      </c>
    </row>
    <row r="9" spans="1:8" ht="85.5">
      <c r="A9" s="106"/>
      <c r="B9" s="31" t="s">
        <v>76</v>
      </c>
      <c r="C9" s="38">
        <v>160000</v>
      </c>
      <c r="D9" s="38">
        <v>160000</v>
      </c>
      <c r="E9" s="39">
        <f t="shared" si="0"/>
        <v>1</v>
      </c>
      <c r="F9" s="76" t="s">
        <v>119</v>
      </c>
      <c r="G9" s="50">
        <f t="shared" si="1"/>
        <v>0</v>
      </c>
    </row>
    <row r="10" spans="1:8" ht="49.5">
      <c r="A10" s="106"/>
      <c r="B10" s="45" t="s">
        <v>77</v>
      </c>
      <c r="C10" s="46">
        <v>80000</v>
      </c>
      <c r="D10" s="46">
        <v>80000</v>
      </c>
      <c r="E10" s="47">
        <f t="shared" si="0"/>
        <v>1</v>
      </c>
      <c r="F10" s="76" t="s">
        <v>106</v>
      </c>
      <c r="G10" s="50">
        <f t="shared" si="1"/>
        <v>0</v>
      </c>
    </row>
    <row r="11" spans="1:8" ht="57">
      <c r="A11" s="106"/>
      <c r="B11" s="45" t="s">
        <v>78</v>
      </c>
      <c r="C11" s="46">
        <v>20000</v>
      </c>
      <c r="D11" s="46">
        <v>20000</v>
      </c>
      <c r="E11" s="47">
        <f t="shared" si="0"/>
        <v>1</v>
      </c>
      <c r="F11" s="76" t="s">
        <v>121</v>
      </c>
      <c r="G11" s="50">
        <f t="shared" si="1"/>
        <v>0</v>
      </c>
    </row>
    <row r="12" spans="1:8" ht="114">
      <c r="A12" s="55"/>
      <c r="B12" s="45" t="s">
        <v>79</v>
      </c>
      <c r="C12" s="46">
        <v>140000</v>
      </c>
      <c r="D12" s="46">
        <v>140000</v>
      </c>
      <c r="E12" s="47">
        <f t="shared" si="0"/>
        <v>1</v>
      </c>
      <c r="F12" s="78" t="s">
        <v>138</v>
      </c>
      <c r="G12" s="50">
        <f t="shared" si="1"/>
        <v>0</v>
      </c>
    </row>
    <row r="13" spans="1:8" ht="40.5" customHeight="1">
      <c r="A13" s="57"/>
      <c r="B13" s="31" t="s">
        <v>101</v>
      </c>
      <c r="C13" s="25">
        <v>20000</v>
      </c>
      <c r="D13" s="51">
        <v>19950</v>
      </c>
      <c r="E13" s="26">
        <f>D13/C13</f>
        <v>0.99750000000000005</v>
      </c>
      <c r="F13" s="73" t="s">
        <v>107</v>
      </c>
      <c r="G13" s="50">
        <f>C13-D13</f>
        <v>50</v>
      </c>
    </row>
    <row r="14" spans="1:8" ht="114">
      <c r="A14" s="70"/>
      <c r="B14" s="31" t="s">
        <v>102</v>
      </c>
      <c r="C14" s="25">
        <v>50000</v>
      </c>
      <c r="D14" s="54">
        <v>50000</v>
      </c>
      <c r="E14" s="26">
        <f>D14/C14</f>
        <v>1</v>
      </c>
      <c r="F14" s="74" t="s">
        <v>114</v>
      </c>
      <c r="G14" s="50">
        <f>C14-D14</f>
        <v>0</v>
      </c>
    </row>
    <row r="15" spans="1:8" ht="17.25" thickBot="1">
      <c r="A15" s="32"/>
      <c r="B15" s="28" t="s">
        <v>42</v>
      </c>
      <c r="C15" s="29">
        <f>SUM(C5:C14)</f>
        <v>1000000</v>
      </c>
      <c r="D15" s="29">
        <f>SUM(D5:D14)</f>
        <v>543023</v>
      </c>
      <c r="E15" s="30">
        <f t="shared" si="0"/>
        <v>0.54302300000000003</v>
      </c>
      <c r="F15" s="28"/>
      <c r="G15" s="50">
        <f t="shared" si="1"/>
        <v>456977</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9"/>
  <sheetViews>
    <sheetView topLeftCell="A4" workbookViewId="0">
      <selection activeCell="G8" sqref="G8"/>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91" t="str">
        <f>'108年總表'!A1</f>
        <v>臺南市新化區暨唪口里辦理
「108年度臺南市永康垃圾資源回收(焚化)廠營運階段回饋金」109年度11月份執行情況表</v>
      </c>
      <c r="B1" s="91"/>
      <c r="C1" s="91"/>
      <c r="D1" s="91"/>
      <c r="E1" s="91"/>
      <c r="F1" s="91"/>
      <c r="G1" s="91"/>
      <c r="H1" s="91"/>
    </row>
    <row r="2" spans="1:8" ht="17.25" thickBot="1">
      <c r="A2" t="str">
        <f>'108年總表'!A2</f>
        <v>製表日期：109年12月3日</v>
      </c>
    </row>
    <row r="3" spans="1:8" ht="17.25" thickTop="1">
      <c r="A3" s="92" t="s">
        <v>15</v>
      </c>
      <c r="B3" s="94" t="s">
        <v>16</v>
      </c>
      <c r="C3" s="94"/>
      <c r="D3" s="94"/>
      <c r="E3" s="94"/>
      <c r="F3" s="94"/>
      <c r="G3" s="19"/>
    </row>
    <row r="4" spans="1:8">
      <c r="A4" s="93"/>
      <c r="B4" s="20" t="s">
        <v>17</v>
      </c>
      <c r="C4" s="21" t="s">
        <v>18</v>
      </c>
      <c r="D4" s="21" t="s">
        <v>19</v>
      </c>
      <c r="E4" s="22" t="s">
        <v>20</v>
      </c>
      <c r="F4" s="20" t="s">
        <v>21</v>
      </c>
      <c r="G4" s="23" t="s">
        <v>130</v>
      </c>
    </row>
    <row r="5" spans="1:8" ht="356.25">
      <c r="A5" s="69" t="s">
        <v>22</v>
      </c>
      <c r="B5" s="58" t="s">
        <v>81</v>
      </c>
      <c r="C5" s="59">
        <v>14003812</v>
      </c>
      <c r="D5" s="25">
        <v>13911740</v>
      </c>
      <c r="E5" s="26">
        <f>D5/C5</f>
        <v>0.99342521879042645</v>
      </c>
      <c r="F5" s="24" t="s">
        <v>159</v>
      </c>
      <c r="G5" s="71">
        <f>C5-D5</f>
        <v>92072</v>
      </c>
    </row>
    <row r="6" spans="1:8" ht="38.25" customHeight="1">
      <c r="A6" s="81" t="s">
        <v>22</v>
      </c>
      <c r="B6" s="83" t="s">
        <v>140</v>
      </c>
      <c r="C6" s="84">
        <v>100000</v>
      </c>
      <c r="D6" s="43">
        <v>98106</v>
      </c>
      <c r="E6" s="26">
        <f t="shared" ref="E6:E7" si="0">D6/C6</f>
        <v>0.98106000000000004</v>
      </c>
      <c r="F6" s="85" t="s">
        <v>147</v>
      </c>
      <c r="G6" s="86">
        <f>C6-D6</f>
        <v>1894</v>
      </c>
    </row>
    <row r="7" spans="1:8" ht="66">
      <c r="A7" s="81" t="s">
        <v>22</v>
      </c>
      <c r="B7" s="83" t="s">
        <v>141</v>
      </c>
      <c r="C7" s="84">
        <v>450000</v>
      </c>
      <c r="D7" s="43">
        <v>0</v>
      </c>
      <c r="E7" s="26">
        <f t="shared" si="0"/>
        <v>0</v>
      </c>
      <c r="F7" s="85">
        <v>1</v>
      </c>
      <c r="G7" s="86">
        <f>C7-D7</f>
        <v>450000</v>
      </c>
    </row>
    <row r="8" spans="1:8" ht="17.25" thickBot="1">
      <c r="A8" s="27"/>
      <c r="B8" s="28" t="s">
        <v>23</v>
      </c>
      <c r="C8" s="29">
        <f>SUM(C5:C7)</f>
        <v>14553812</v>
      </c>
      <c r="D8" s="29">
        <f>SUM(D5:D7)</f>
        <v>14009846</v>
      </c>
      <c r="E8" s="30">
        <f>D8/C8</f>
        <v>0.96262381292268995</v>
      </c>
      <c r="F8" s="28"/>
      <c r="G8" s="72">
        <f>C8-D8</f>
        <v>543966</v>
      </c>
      <c r="H8" s="88"/>
    </row>
    <row r="9"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F13" sqref="F13:F14"/>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91" t="str">
        <f>'108年總表'!A1</f>
        <v>臺南市新化區暨唪口里辦理
「108年度臺南市永康垃圾資源回收(焚化)廠營運階段回饋金」109年度11月份執行情況表</v>
      </c>
      <c r="B1" s="91"/>
      <c r="C1" s="91"/>
      <c r="D1" s="91"/>
      <c r="E1" s="91"/>
      <c r="F1" s="91"/>
      <c r="G1" s="91"/>
      <c r="H1" s="91"/>
    </row>
    <row r="2" spans="1:8" ht="17.25" thickBot="1">
      <c r="A2" t="str">
        <f>'108年總表'!A2</f>
        <v>製表日期：109年12月3日</v>
      </c>
    </row>
    <row r="3" spans="1:8" ht="17.25" thickTop="1">
      <c r="A3" s="92" t="s">
        <v>15</v>
      </c>
      <c r="B3" s="94" t="s">
        <v>33</v>
      </c>
      <c r="C3" s="94"/>
      <c r="D3" s="94"/>
      <c r="E3" s="94"/>
      <c r="F3" s="94"/>
      <c r="G3" s="19"/>
    </row>
    <row r="4" spans="1:8">
      <c r="A4" s="93"/>
      <c r="B4" s="20" t="s">
        <v>17</v>
      </c>
      <c r="C4" s="21" t="s">
        <v>35</v>
      </c>
      <c r="D4" s="21" t="s">
        <v>19</v>
      </c>
      <c r="E4" s="22" t="s">
        <v>20</v>
      </c>
      <c r="F4" s="20" t="s">
        <v>21</v>
      </c>
      <c r="G4" s="23" t="s">
        <v>131</v>
      </c>
    </row>
    <row r="5" spans="1:8" ht="84.75" customHeight="1">
      <c r="A5" s="95" t="s">
        <v>22</v>
      </c>
      <c r="B5" s="58" t="s">
        <v>95</v>
      </c>
      <c r="C5" s="59">
        <v>8399</v>
      </c>
      <c r="E5" s="26">
        <f>D5/C5</f>
        <v>0</v>
      </c>
      <c r="G5" s="71">
        <f>C5-D5</f>
        <v>8399</v>
      </c>
    </row>
    <row r="6" spans="1:8" ht="142.5">
      <c r="A6" s="96"/>
      <c r="B6" s="58" t="s">
        <v>82</v>
      </c>
      <c r="C6" s="59">
        <v>43792</v>
      </c>
      <c r="D6" s="25">
        <v>27918</v>
      </c>
      <c r="E6" s="26">
        <f>D6/C6</f>
        <v>0.63751370113262695</v>
      </c>
      <c r="F6" s="24" t="s">
        <v>160</v>
      </c>
      <c r="G6" s="71">
        <f t="shared" ref="G6:G7" si="0">C6-D6</f>
        <v>15874</v>
      </c>
    </row>
    <row r="7" spans="1:8" ht="17.25" thickBot="1">
      <c r="A7" s="27"/>
      <c r="B7" s="28" t="s">
        <v>96</v>
      </c>
      <c r="C7" s="29">
        <f>SUM(C5:C6)</f>
        <v>52191</v>
      </c>
      <c r="D7" s="29">
        <f>D5+D6</f>
        <v>27918</v>
      </c>
      <c r="E7" s="26">
        <f>D7/C7</f>
        <v>0.53491981376099329</v>
      </c>
      <c r="F7" s="28"/>
      <c r="G7" s="71">
        <f t="shared" si="0"/>
        <v>24273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F8" sqref="F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7" t="str">
        <f>'108年總表'!A1</f>
        <v>臺南市新化區暨唪口里辦理
「108年度臺南市永康垃圾資源回收(焚化)廠營運階段回饋金」109年度11月份執行情況表</v>
      </c>
      <c r="B1" s="97"/>
      <c r="C1" s="97"/>
      <c r="D1" s="97"/>
      <c r="E1" s="97"/>
      <c r="F1" s="97"/>
      <c r="G1" s="97"/>
      <c r="H1" s="97"/>
    </row>
    <row r="2" spans="1:8" ht="17.25" thickBot="1">
      <c r="A2" t="str">
        <f>'108年總表'!A2</f>
        <v>製表日期：109年12月3日</v>
      </c>
    </row>
    <row r="3" spans="1:8" ht="17.25" customHeight="1" thickTop="1">
      <c r="A3" s="92" t="s">
        <v>32</v>
      </c>
      <c r="B3" s="94" t="s">
        <v>33</v>
      </c>
      <c r="C3" s="94"/>
      <c r="D3" s="94"/>
      <c r="E3" s="94"/>
      <c r="F3" s="94"/>
      <c r="G3" s="19"/>
    </row>
    <row r="4" spans="1:8">
      <c r="A4" s="93"/>
      <c r="B4" s="20" t="s">
        <v>34</v>
      </c>
      <c r="C4" s="21" t="s">
        <v>35</v>
      </c>
      <c r="D4" s="21" t="s">
        <v>36</v>
      </c>
      <c r="E4" s="22" t="s">
        <v>37</v>
      </c>
      <c r="F4" s="20" t="s">
        <v>38</v>
      </c>
      <c r="G4" s="23" t="s">
        <v>131</v>
      </c>
    </row>
    <row r="5" spans="1:8" ht="33">
      <c r="A5" s="98" t="s">
        <v>39</v>
      </c>
      <c r="B5" s="35" t="s">
        <v>40</v>
      </c>
      <c r="C5" s="25">
        <v>350000</v>
      </c>
      <c r="D5" s="25">
        <v>328826</v>
      </c>
      <c r="E5" s="26">
        <f t="shared" ref="E5:E14" si="0">D5/C5</f>
        <v>0.9395028571428572</v>
      </c>
      <c r="F5" s="24" t="s">
        <v>134</v>
      </c>
      <c r="G5" s="50">
        <f>C5-D5</f>
        <v>21174</v>
      </c>
    </row>
    <row r="6" spans="1:8" ht="39" customHeight="1">
      <c r="A6" s="99"/>
      <c r="B6" s="31" t="s">
        <v>25</v>
      </c>
      <c r="C6" s="25">
        <v>20000</v>
      </c>
      <c r="D6" s="25"/>
      <c r="E6" s="26">
        <f t="shared" si="0"/>
        <v>0</v>
      </c>
      <c r="F6" s="37"/>
      <c r="G6" s="50">
        <f t="shared" ref="G6:G14" si="1">C6-D6</f>
        <v>20000</v>
      </c>
    </row>
    <row r="7" spans="1:8" ht="59.25" customHeight="1">
      <c r="A7" s="99"/>
      <c r="B7" s="31" t="s">
        <v>26</v>
      </c>
      <c r="C7" s="25">
        <v>100000</v>
      </c>
      <c r="D7" s="25">
        <v>99600</v>
      </c>
      <c r="E7" s="26">
        <f t="shared" si="0"/>
        <v>0.996</v>
      </c>
      <c r="F7" s="24" t="s">
        <v>109</v>
      </c>
      <c r="G7" s="50">
        <f t="shared" si="1"/>
        <v>400</v>
      </c>
    </row>
    <row r="8" spans="1:8" ht="114">
      <c r="A8" s="99"/>
      <c r="B8" s="31" t="s">
        <v>27</v>
      </c>
      <c r="C8" s="25">
        <v>70000</v>
      </c>
      <c r="D8" s="25">
        <v>70000</v>
      </c>
      <c r="E8" s="26">
        <f t="shared" si="0"/>
        <v>1</v>
      </c>
      <c r="F8" s="24" t="s">
        <v>151</v>
      </c>
      <c r="G8" s="50">
        <f t="shared" si="1"/>
        <v>0</v>
      </c>
    </row>
    <row r="9" spans="1:8" ht="49.5">
      <c r="A9" s="99"/>
      <c r="B9" s="31" t="s">
        <v>28</v>
      </c>
      <c r="C9" s="25">
        <v>30000</v>
      </c>
      <c r="D9" s="25">
        <v>30000</v>
      </c>
      <c r="E9" s="26">
        <f t="shared" si="0"/>
        <v>1</v>
      </c>
      <c r="F9" s="75" t="s">
        <v>137</v>
      </c>
      <c r="G9" s="50">
        <f t="shared" si="1"/>
        <v>0</v>
      </c>
    </row>
    <row r="10" spans="1:8" ht="111.75" customHeight="1">
      <c r="A10" s="99"/>
      <c r="B10" s="31" t="s">
        <v>29</v>
      </c>
      <c r="C10" s="25">
        <v>60000</v>
      </c>
      <c r="D10" s="25">
        <v>60000</v>
      </c>
      <c r="E10" s="26">
        <f t="shared" si="0"/>
        <v>1</v>
      </c>
      <c r="F10" s="75" t="s">
        <v>150</v>
      </c>
      <c r="G10" s="50">
        <f t="shared" si="1"/>
        <v>0</v>
      </c>
    </row>
    <row r="11" spans="1:8" ht="42.75" customHeight="1">
      <c r="A11" s="99"/>
      <c r="B11" s="31" t="s">
        <v>30</v>
      </c>
      <c r="C11" s="25">
        <v>100000</v>
      </c>
      <c r="D11" s="25">
        <v>99000</v>
      </c>
      <c r="E11" s="26">
        <f t="shared" si="0"/>
        <v>0.99</v>
      </c>
      <c r="F11" s="75" t="s">
        <v>108</v>
      </c>
      <c r="G11" s="50">
        <f t="shared" si="1"/>
        <v>1000</v>
      </c>
    </row>
    <row r="12" spans="1:8" ht="228">
      <c r="A12" s="99"/>
      <c r="B12" s="31" t="s">
        <v>31</v>
      </c>
      <c r="C12" s="25">
        <v>200000</v>
      </c>
      <c r="D12" s="25">
        <v>200000</v>
      </c>
      <c r="E12" s="26">
        <f t="shared" si="0"/>
        <v>1</v>
      </c>
      <c r="F12" s="24" t="s">
        <v>145</v>
      </c>
      <c r="G12" s="50">
        <f t="shared" si="1"/>
        <v>0</v>
      </c>
    </row>
    <row r="13" spans="1:8" ht="42.75">
      <c r="A13" s="60"/>
      <c r="B13" s="31" t="s">
        <v>41</v>
      </c>
      <c r="C13" s="25">
        <v>70000</v>
      </c>
      <c r="D13" s="51">
        <v>68071</v>
      </c>
      <c r="E13" s="26">
        <f>D13/C13</f>
        <v>0.97244285714285716</v>
      </c>
      <c r="F13" s="24" t="s">
        <v>126</v>
      </c>
      <c r="G13" s="50">
        <f>C13-D13</f>
        <v>1929</v>
      </c>
    </row>
    <row r="14" spans="1:8">
      <c r="A14" s="32"/>
      <c r="B14" s="32" t="s">
        <v>42</v>
      </c>
      <c r="C14" s="25">
        <f>SUM(C5:C13)</f>
        <v>1000000</v>
      </c>
      <c r="D14" s="25">
        <f>SUM(D5:D13)</f>
        <v>955497</v>
      </c>
      <c r="E14" s="26">
        <f t="shared" si="0"/>
        <v>0.95549700000000004</v>
      </c>
      <c r="F14" s="65"/>
      <c r="G14" s="50">
        <f t="shared" si="1"/>
        <v>44503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10" workbookViewId="0">
      <selection activeCell="D22" sqref="D2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7" t="str">
        <f>'108年總表'!A1</f>
        <v>臺南市新化區暨唪口里辦理
「108年度臺南市永康垃圾資源回收(焚化)廠營運階段回饋金」109年度11月份執行情況表</v>
      </c>
      <c r="B1" s="97"/>
      <c r="C1" s="97"/>
      <c r="D1" s="97"/>
      <c r="E1" s="97"/>
      <c r="F1" s="97"/>
      <c r="G1" s="97"/>
      <c r="H1" s="97"/>
    </row>
    <row r="2" spans="1:8" ht="17.25" thickBot="1">
      <c r="A2" t="str">
        <f>'108年總表'!A2</f>
        <v>製表日期：109年12月3日</v>
      </c>
    </row>
    <row r="3" spans="1:8" ht="17.25" customHeight="1" thickTop="1">
      <c r="A3" s="92" t="s">
        <v>32</v>
      </c>
      <c r="B3" s="94" t="s">
        <v>33</v>
      </c>
      <c r="C3" s="94"/>
      <c r="D3" s="94"/>
      <c r="E3" s="94"/>
      <c r="F3" s="94"/>
      <c r="G3" s="19"/>
    </row>
    <row r="4" spans="1:8">
      <c r="A4" s="93"/>
      <c r="B4" s="20" t="s">
        <v>34</v>
      </c>
      <c r="C4" s="21" t="s">
        <v>35</v>
      </c>
      <c r="D4" s="21" t="s">
        <v>36</v>
      </c>
      <c r="E4" s="22" t="s">
        <v>37</v>
      </c>
      <c r="F4" s="20" t="s">
        <v>38</v>
      </c>
      <c r="G4" s="23" t="s">
        <v>131</v>
      </c>
    </row>
    <row r="5" spans="1:8" ht="57">
      <c r="A5" s="99" t="s">
        <v>43</v>
      </c>
      <c r="B5" s="31" t="s">
        <v>86</v>
      </c>
      <c r="C5" s="25">
        <v>450000</v>
      </c>
      <c r="D5" s="25">
        <v>403179</v>
      </c>
      <c r="E5" s="26">
        <f t="shared" ref="E5:E14" si="0">D5/C5</f>
        <v>0.89595333333333338</v>
      </c>
      <c r="F5" s="79" t="s">
        <v>125</v>
      </c>
      <c r="G5" s="50">
        <f>C5-D5</f>
        <v>46821</v>
      </c>
    </row>
    <row r="6" spans="1:8" ht="171">
      <c r="A6" s="99"/>
      <c r="B6" s="45" t="s">
        <v>99</v>
      </c>
      <c r="C6" s="43">
        <v>50000</v>
      </c>
      <c r="D6" s="25">
        <v>50000</v>
      </c>
      <c r="E6" s="26">
        <f t="shared" si="0"/>
        <v>1</v>
      </c>
      <c r="F6" s="24" t="s">
        <v>142</v>
      </c>
      <c r="G6" s="50">
        <f>C6-D6</f>
        <v>0</v>
      </c>
    </row>
    <row r="7" spans="1:8" ht="57.75" customHeight="1">
      <c r="A7" s="99"/>
      <c r="B7" s="31" t="s">
        <v>45</v>
      </c>
      <c r="C7" s="25">
        <v>20000</v>
      </c>
      <c r="D7" s="25">
        <v>20000</v>
      </c>
      <c r="E7" s="26">
        <f t="shared" si="0"/>
        <v>1</v>
      </c>
      <c r="F7" s="24" t="s">
        <v>152</v>
      </c>
      <c r="G7" s="50">
        <f t="shared" ref="G7:G14" si="1">C7-D7</f>
        <v>0</v>
      </c>
    </row>
    <row r="8" spans="1:8" ht="99.75">
      <c r="A8" s="99"/>
      <c r="B8" s="31" t="s">
        <v>46</v>
      </c>
      <c r="C8" s="25">
        <v>90000</v>
      </c>
      <c r="D8" s="25">
        <v>90000</v>
      </c>
      <c r="E8" s="26">
        <f t="shared" si="0"/>
        <v>1</v>
      </c>
      <c r="F8" s="24" t="s">
        <v>123</v>
      </c>
      <c r="G8" s="50">
        <f t="shared" si="1"/>
        <v>0</v>
      </c>
    </row>
    <row r="9" spans="1:8" ht="99.75">
      <c r="A9" s="99"/>
      <c r="B9" s="31" t="s">
        <v>47</v>
      </c>
      <c r="C9" s="25">
        <v>90000</v>
      </c>
      <c r="D9" s="25">
        <v>90000</v>
      </c>
      <c r="E9" s="26">
        <f t="shared" si="0"/>
        <v>1</v>
      </c>
      <c r="F9" s="24" t="s">
        <v>143</v>
      </c>
      <c r="G9" s="50">
        <f t="shared" si="1"/>
        <v>0</v>
      </c>
    </row>
    <row r="10" spans="1:8" ht="57">
      <c r="A10" s="99"/>
      <c r="B10" s="31" t="s">
        <v>48</v>
      </c>
      <c r="C10" s="25">
        <v>70000</v>
      </c>
      <c r="D10" s="25">
        <v>70000</v>
      </c>
      <c r="E10" s="26">
        <f t="shared" si="0"/>
        <v>1</v>
      </c>
      <c r="F10" s="24" t="s">
        <v>110</v>
      </c>
      <c r="G10" s="50">
        <f t="shared" si="1"/>
        <v>0</v>
      </c>
    </row>
    <row r="11" spans="1:8" ht="111.75" customHeight="1">
      <c r="A11" s="48"/>
      <c r="B11" s="45" t="s">
        <v>49</v>
      </c>
      <c r="C11" s="43">
        <v>110000</v>
      </c>
      <c r="D11" s="43">
        <v>109500</v>
      </c>
      <c r="E11" s="44">
        <f t="shared" si="0"/>
        <v>0.99545454545454548</v>
      </c>
      <c r="F11" s="24" t="s">
        <v>153</v>
      </c>
      <c r="G11" s="50">
        <f t="shared" si="1"/>
        <v>500</v>
      </c>
    </row>
    <row r="12" spans="1:8" ht="51" customHeight="1">
      <c r="A12" s="64"/>
      <c r="B12" s="45" t="s">
        <v>88</v>
      </c>
      <c r="C12" s="43">
        <v>70000</v>
      </c>
      <c r="D12" s="43">
        <v>70000</v>
      </c>
      <c r="E12" s="44">
        <f t="shared" si="0"/>
        <v>1</v>
      </c>
      <c r="F12" s="24" t="s">
        <v>116</v>
      </c>
      <c r="G12" s="50">
        <f t="shared" si="1"/>
        <v>0</v>
      </c>
    </row>
    <row r="13" spans="1:8" ht="42.75">
      <c r="A13" s="56"/>
      <c r="B13" s="31" t="s">
        <v>44</v>
      </c>
      <c r="C13" s="25">
        <v>50000</v>
      </c>
      <c r="D13" s="51">
        <v>49475</v>
      </c>
      <c r="E13" s="26">
        <f>D13/C13</f>
        <v>0.98950000000000005</v>
      </c>
      <c r="F13" s="79" t="s">
        <v>124</v>
      </c>
      <c r="G13" s="50">
        <f>C13-D13</f>
        <v>525</v>
      </c>
    </row>
    <row r="14" spans="1:8" ht="17.25" thickBot="1">
      <c r="A14" s="27"/>
      <c r="B14" s="28" t="s">
        <v>42</v>
      </c>
      <c r="C14" s="29">
        <f>SUM(C5:C13)</f>
        <v>1000000</v>
      </c>
      <c r="D14" s="29">
        <f>SUM(D5:D13)</f>
        <v>952154</v>
      </c>
      <c r="E14" s="30">
        <f t="shared" si="0"/>
        <v>0.95215399999999994</v>
      </c>
      <c r="F14" s="66"/>
      <c r="G14" s="50">
        <f t="shared" si="1"/>
        <v>47846</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10" sqref="F10"/>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7" t="str">
        <f>'108年總表'!A1</f>
        <v>臺南市新化區暨唪口里辦理
「108年度臺南市永康垃圾資源回收(焚化)廠營運階段回饋金」109年度11月份執行情況表</v>
      </c>
      <c r="B1" s="97"/>
      <c r="C1" s="97"/>
      <c r="D1" s="97"/>
      <c r="E1" s="97"/>
      <c r="F1" s="97"/>
      <c r="G1" s="97"/>
      <c r="H1" s="97"/>
    </row>
    <row r="2" spans="1:8" ht="17.25" thickBot="1">
      <c r="A2" t="str">
        <f>'108年總表'!A2</f>
        <v>製表日期：109年12月3日</v>
      </c>
    </row>
    <row r="3" spans="1:8" ht="17.25" customHeight="1" thickTop="1">
      <c r="A3" s="92" t="s">
        <v>32</v>
      </c>
      <c r="B3" s="94" t="s">
        <v>33</v>
      </c>
      <c r="C3" s="94"/>
      <c r="D3" s="94"/>
      <c r="E3" s="94"/>
      <c r="F3" s="94"/>
      <c r="G3" s="19"/>
    </row>
    <row r="4" spans="1:8">
      <c r="A4" s="93"/>
      <c r="B4" s="20" t="s">
        <v>34</v>
      </c>
      <c r="C4" s="21" t="s">
        <v>35</v>
      </c>
      <c r="D4" s="21" t="s">
        <v>36</v>
      </c>
      <c r="E4" s="22" t="s">
        <v>37</v>
      </c>
      <c r="F4" s="20" t="s">
        <v>38</v>
      </c>
      <c r="G4" s="23" t="s">
        <v>131</v>
      </c>
    </row>
    <row r="5" spans="1:8" ht="48" customHeight="1">
      <c r="A5" s="98" t="s">
        <v>50</v>
      </c>
      <c r="B5" s="31" t="s">
        <v>51</v>
      </c>
      <c r="C5" s="25">
        <v>600000</v>
      </c>
      <c r="D5" s="25">
        <v>504690</v>
      </c>
      <c r="E5" s="26">
        <f t="shared" ref="E5:E11" si="0">D5/C5</f>
        <v>0.84114999999999995</v>
      </c>
      <c r="F5" s="24" t="s">
        <v>144</v>
      </c>
      <c r="G5" s="50">
        <f>C5-D5</f>
        <v>95310</v>
      </c>
    </row>
    <row r="6" spans="1:8" ht="57">
      <c r="A6" s="99"/>
      <c r="B6" s="31" t="s">
        <v>53</v>
      </c>
      <c r="C6" s="25">
        <v>80000</v>
      </c>
      <c r="D6" s="25">
        <v>80000</v>
      </c>
      <c r="E6" s="26">
        <f t="shared" si="0"/>
        <v>1</v>
      </c>
      <c r="F6" s="24" t="s">
        <v>120</v>
      </c>
      <c r="G6" s="50">
        <f t="shared" ref="G6:G11" si="1">C6-D6</f>
        <v>0</v>
      </c>
    </row>
    <row r="7" spans="1:8" ht="85.5">
      <c r="A7" s="99"/>
      <c r="B7" s="31" t="s">
        <v>54</v>
      </c>
      <c r="C7" s="25">
        <v>100000</v>
      </c>
      <c r="D7" s="25">
        <v>100000</v>
      </c>
      <c r="E7" s="26">
        <f t="shared" si="0"/>
        <v>1</v>
      </c>
      <c r="F7" s="24" t="s">
        <v>117</v>
      </c>
      <c r="G7" s="50">
        <f t="shared" si="1"/>
        <v>0</v>
      </c>
    </row>
    <row r="8" spans="1:8" ht="57">
      <c r="A8" s="99"/>
      <c r="B8" s="31" t="s">
        <v>55</v>
      </c>
      <c r="C8" s="25">
        <v>60000</v>
      </c>
      <c r="D8" s="51">
        <v>60000</v>
      </c>
      <c r="E8" s="26">
        <f t="shared" si="0"/>
        <v>1</v>
      </c>
      <c r="F8" s="49" t="s">
        <v>111</v>
      </c>
      <c r="G8" s="50">
        <f t="shared" si="1"/>
        <v>0</v>
      </c>
    </row>
    <row r="9" spans="1:8" ht="128.25">
      <c r="A9" s="99"/>
      <c r="B9" s="31" t="s">
        <v>56</v>
      </c>
      <c r="C9" s="25">
        <v>100000</v>
      </c>
      <c r="D9" s="25">
        <v>100000</v>
      </c>
      <c r="E9" s="26">
        <f t="shared" si="0"/>
        <v>1</v>
      </c>
      <c r="F9" s="24" t="s">
        <v>154</v>
      </c>
      <c r="G9" s="50">
        <f t="shared" si="1"/>
        <v>0</v>
      </c>
    </row>
    <row r="10" spans="1:8" ht="42.75">
      <c r="A10" s="99"/>
      <c r="B10" s="31" t="s">
        <v>52</v>
      </c>
      <c r="C10" s="25">
        <v>60000</v>
      </c>
      <c r="D10" s="51">
        <v>60000</v>
      </c>
      <c r="E10" s="26">
        <f>D10/C10</f>
        <v>1</v>
      </c>
      <c r="F10" s="87" t="s">
        <v>155</v>
      </c>
      <c r="G10" s="50">
        <f>C10-D10</f>
        <v>0</v>
      </c>
    </row>
    <row r="11" spans="1:8">
      <c r="A11" s="100"/>
      <c r="B11" s="32" t="s">
        <v>42</v>
      </c>
      <c r="C11" s="25">
        <f>SUM(C5:C10)</f>
        <v>1000000</v>
      </c>
      <c r="D11" s="25">
        <f>SUM(D5:D10)</f>
        <v>904690</v>
      </c>
      <c r="E11" s="26">
        <f t="shared" si="0"/>
        <v>0.90468999999999999</v>
      </c>
      <c r="F11" s="49"/>
      <c r="G11" s="50">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D6" sqref="D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7" t="str">
        <f>'108年總表'!A1</f>
        <v>臺南市新化區暨唪口里辦理
「108年度臺南市永康垃圾資源回收(焚化)廠營運階段回饋金」109年度11月份執行情況表</v>
      </c>
      <c r="B1" s="97"/>
      <c r="C1" s="97"/>
      <c r="D1" s="97"/>
      <c r="E1" s="97"/>
      <c r="F1" s="97"/>
      <c r="G1" s="97"/>
      <c r="H1" s="63"/>
    </row>
    <row r="2" spans="1:8" ht="17.25" thickBot="1">
      <c r="A2" t="str">
        <f>'108年總表'!A2</f>
        <v>製表日期：109年12月3日</v>
      </c>
    </row>
    <row r="3" spans="1:8" ht="17.25" thickTop="1">
      <c r="A3" s="92" t="s">
        <v>15</v>
      </c>
      <c r="B3" s="94" t="s">
        <v>16</v>
      </c>
      <c r="C3" s="94"/>
      <c r="D3" s="94"/>
      <c r="E3" s="94"/>
      <c r="F3" s="94"/>
      <c r="G3" s="19"/>
    </row>
    <row r="4" spans="1:8">
      <c r="A4" s="93"/>
      <c r="B4" s="20" t="s">
        <v>17</v>
      </c>
      <c r="C4" s="21" t="s">
        <v>18</v>
      </c>
      <c r="D4" s="21" t="s">
        <v>19</v>
      </c>
      <c r="E4" s="22" t="s">
        <v>20</v>
      </c>
      <c r="F4" s="20" t="s">
        <v>21</v>
      </c>
      <c r="G4" s="23" t="s">
        <v>131</v>
      </c>
    </row>
    <row r="5" spans="1:8" ht="297.75" customHeight="1">
      <c r="A5" s="98" t="s">
        <v>24</v>
      </c>
      <c r="B5" s="61" t="s">
        <v>83</v>
      </c>
      <c r="C5" s="62">
        <v>2791259</v>
      </c>
      <c r="D5" s="25">
        <v>2616462</v>
      </c>
      <c r="E5" s="26">
        <f>D5/C5</f>
        <v>0.93737700442703453</v>
      </c>
      <c r="F5" s="82" t="s">
        <v>158</v>
      </c>
      <c r="G5" s="50">
        <f>C5-D5</f>
        <v>174797</v>
      </c>
    </row>
    <row r="6" spans="1:8" ht="102" customHeight="1">
      <c r="A6" s="100"/>
      <c r="B6" s="33" t="s">
        <v>57</v>
      </c>
      <c r="C6" s="25">
        <v>1799658</v>
      </c>
      <c r="D6" s="25">
        <v>1799658</v>
      </c>
      <c r="E6" s="26">
        <f t="shared" ref="E6" si="0">D6/C6</f>
        <v>1</v>
      </c>
      <c r="F6" s="82" t="s">
        <v>136</v>
      </c>
      <c r="G6" s="52">
        <f>C6-D6</f>
        <v>0</v>
      </c>
    </row>
    <row r="7" spans="1:8" ht="17.25" thickBot="1">
      <c r="A7" s="27"/>
      <c r="B7" s="28" t="s">
        <v>23</v>
      </c>
      <c r="C7" s="29">
        <f>SUM(C5:C6)</f>
        <v>4590917</v>
      </c>
      <c r="D7" s="29">
        <f>SUM(D5:D6)</f>
        <v>4416120</v>
      </c>
      <c r="E7" s="30">
        <f>D7/C7</f>
        <v>0.96192547153433616</v>
      </c>
      <c r="F7" s="28"/>
      <c r="G7" s="29">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F9" sqref="F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7" t="str">
        <f>'108年總表'!A1</f>
        <v>臺南市新化區暨唪口里辦理
「108年度臺南市永康垃圾資源回收(焚化)廠營運階段回饋金」109年度11月份執行情況表</v>
      </c>
      <c r="B1" s="97"/>
      <c r="C1" s="97"/>
      <c r="D1" s="97"/>
      <c r="E1" s="97"/>
      <c r="F1" s="97"/>
      <c r="G1" s="97"/>
      <c r="H1" s="97"/>
    </row>
    <row r="2" spans="1:8" ht="17.25" thickBot="1">
      <c r="A2" t="str">
        <f>'108年總表'!A2</f>
        <v>製表日期：109年12月3日</v>
      </c>
    </row>
    <row r="3" spans="1:8" ht="17.25" customHeight="1" thickTop="1">
      <c r="A3" s="92" t="s">
        <v>32</v>
      </c>
      <c r="B3" s="101" t="s">
        <v>33</v>
      </c>
      <c r="C3" s="102"/>
      <c r="D3" s="102"/>
      <c r="E3" s="102"/>
      <c r="F3" s="102"/>
      <c r="G3" s="103"/>
    </row>
    <row r="4" spans="1:8">
      <c r="A4" s="93"/>
      <c r="B4" s="20" t="s">
        <v>34</v>
      </c>
      <c r="C4" s="21" t="s">
        <v>35</v>
      </c>
      <c r="D4" s="21" t="s">
        <v>36</v>
      </c>
      <c r="E4" s="22" t="s">
        <v>37</v>
      </c>
      <c r="F4" s="34" t="s">
        <v>38</v>
      </c>
      <c r="G4" s="23" t="s">
        <v>131</v>
      </c>
    </row>
    <row r="5" spans="1:8" ht="48.75" customHeight="1">
      <c r="A5" s="98" t="s">
        <v>58</v>
      </c>
      <c r="B5" s="35" t="s">
        <v>89</v>
      </c>
      <c r="C5" s="25">
        <v>270000</v>
      </c>
      <c r="D5" s="25">
        <v>44153</v>
      </c>
      <c r="E5" s="26">
        <f t="shared" ref="E5:E15" si="0">D5/C5</f>
        <v>0.16352962962962964</v>
      </c>
      <c r="F5" s="53" t="s">
        <v>133</v>
      </c>
      <c r="G5" s="50">
        <f>C5-D5</f>
        <v>225847</v>
      </c>
    </row>
    <row r="6" spans="1:8" ht="130.5" customHeight="1">
      <c r="A6" s="99"/>
      <c r="B6" s="35" t="s">
        <v>90</v>
      </c>
      <c r="C6" s="25">
        <v>94000</v>
      </c>
      <c r="D6" s="25">
        <v>67734</v>
      </c>
      <c r="E6" s="26">
        <f t="shared" si="0"/>
        <v>0.72057446808510639</v>
      </c>
      <c r="F6" s="24" t="s">
        <v>156</v>
      </c>
      <c r="G6" s="50">
        <f t="shared" ref="G6:G15" si="1">C6-D6</f>
        <v>26266</v>
      </c>
    </row>
    <row r="7" spans="1:8" ht="33">
      <c r="A7" s="99"/>
      <c r="B7" s="35" t="s">
        <v>59</v>
      </c>
      <c r="C7" s="25">
        <v>18000</v>
      </c>
      <c r="D7" s="51"/>
      <c r="E7" s="26">
        <f t="shared" si="0"/>
        <v>0</v>
      </c>
      <c r="F7" s="53"/>
      <c r="G7" s="50">
        <f t="shared" si="1"/>
        <v>18000</v>
      </c>
    </row>
    <row r="8" spans="1:8" ht="42.75">
      <c r="A8" s="99"/>
      <c r="B8" s="35" t="s">
        <v>60</v>
      </c>
      <c r="C8" s="25">
        <v>98000</v>
      </c>
      <c r="D8" s="51">
        <v>98000</v>
      </c>
      <c r="E8" s="26">
        <f t="shared" si="0"/>
        <v>1</v>
      </c>
      <c r="F8" s="24" t="s">
        <v>118</v>
      </c>
      <c r="G8" s="50">
        <f t="shared" si="1"/>
        <v>0</v>
      </c>
    </row>
    <row r="9" spans="1:8" ht="85.5">
      <c r="A9" s="99"/>
      <c r="B9" s="35" t="s">
        <v>61</v>
      </c>
      <c r="C9" s="25">
        <v>130000</v>
      </c>
      <c r="D9" s="25">
        <v>130000</v>
      </c>
      <c r="E9" s="26">
        <f t="shared" si="0"/>
        <v>1</v>
      </c>
      <c r="F9" s="77" t="s">
        <v>122</v>
      </c>
      <c r="G9" s="50">
        <f t="shared" si="1"/>
        <v>0</v>
      </c>
    </row>
    <row r="10" spans="1:8" ht="57">
      <c r="A10" s="99"/>
      <c r="B10" s="35" t="s">
        <v>62</v>
      </c>
      <c r="C10" s="25">
        <v>96000</v>
      </c>
      <c r="D10" s="25">
        <v>96000</v>
      </c>
      <c r="E10" s="26">
        <f t="shared" si="0"/>
        <v>1</v>
      </c>
      <c r="F10" s="53" t="s">
        <v>104</v>
      </c>
      <c r="G10" s="50">
        <f t="shared" si="1"/>
        <v>0</v>
      </c>
    </row>
    <row r="11" spans="1:8" ht="49.5" customHeight="1">
      <c r="A11" s="99"/>
      <c r="B11" s="42" t="s">
        <v>63</v>
      </c>
      <c r="C11" s="43">
        <v>96000</v>
      </c>
      <c r="D11" s="43">
        <v>96000</v>
      </c>
      <c r="E11" s="44">
        <f t="shared" si="0"/>
        <v>1</v>
      </c>
      <c r="F11" s="67" t="s">
        <v>103</v>
      </c>
      <c r="G11" s="50">
        <f t="shared" si="1"/>
        <v>0</v>
      </c>
    </row>
    <row r="12" spans="1:8" ht="42.75">
      <c r="A12" s="99"/>
      <c r="B12" s="42" t="s">
        <v>91</v>
      </c>
      <c r="C12" s="43">
        <v>50000</v>
      </c>
      <c r="D12" s="43">
        <v>50000</v>
      </c>
      <c r="E12" s="44">
        <f t="shared" si="0"/>
        <v>1</v>
      </c>
      <c r="F12" s="67" t="s">
        <v>112</v>
      </c>
      <c r="G12" s="50">
        <f t="shared" si="1"/>
        <v>0</v>
      </c>
    </row>
    <row r="13" spans="1:8" ht="85.5">
      <c r="A13" s="99"/>
      <c r="B13" s="42" t="s">
        <v>100</v>
      </c>
      <c r="C13" s="43">
        <v>98000</v>
      </c>
      <c r="D13" s="43">
        <v>84019</v>
      </c>
      <c r="E13" s="44">
        <f t="shared" si="0"/>
        <v>0.8573367346938775</v>
      </c>
      <c r="F13" s="80" t="s">
        <v>132</v>
      </c>
      <c r="G13" s="50">
        <f t="shared" si="1"/>
        <v>13981</v>
      </c>
    </row>
    <row r="14" spans="1:8">
      <c r="A14" s="99"/>
      <c r="B14" s="42" t="s">
        <v>92</v>
      </c>
      <c r="C14" s="43">
        <v>50000</v>
      </c>
      <c r="D14" s="43"/>
      <c r="E14" s="44">
        <f t="shared" si="0"/>
        <v>0</v>
      </c>
      <c r="F14" s="67"/>
      <c r="G14" s="50">
        <f t="shared" si="1"/>
        <v>50000</v>
      </c>
    </row>
    <row r="15" spans="1:8" ht="17.25" thickBot="1">
      <c r="A15" s="104"/>
      <c r="B15" s="28" t="s">
        <v>42</v>
      </c>
      <c r="C15" s="29">
        <f>SUM(C5:C14)</f>
        <v>1000000</v>
      </c>
      <c r="D15" s="29">
        <f>SUM(D5:D13)</f>
        <v>665906</v>
      </c>
      <c r="E15" s="30">
        <f t="shared" si="0"/>
        <v>0.665906</v>
      </c>
      <c r="F15" s="68"/>
      <c r="G15" s="50">
        <f t="shared" si="1"/>
        <v>334094</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E7" sqref="E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7" t="str">
        <f>'108年總表'!A1</f>
        <v>臺南市新化區暨唪口里辦理
「108年度臺南市永康垃圾資源回收(焚化)廠營運階段回饋金」109年度11月份執行情況表</v>
      </c>
      <c r="B1" s="97"/>
      <c r="C1" s="97"/>
      <c r="D1" s="97"/>
      <c r="E1" s="97"/>
      <c r="F1" s="97"/>
      <c r="G1" s="97"/>
    </row>
    <row r="2" spans="1:7" ht="17.25" thickBot="1">
      <c r="A2" t="str">
        <f>'108年總表'!A2</f>
        <v>製表日期：109年12月3日</v>
      </c>
    </row>
    <row r="3" spans="1:7" ht="17.25" customHeight="1" thickTop="1">
      <c r="A3" s="92" t="s">
        <v>32</v>
      </c>
      <c r="B3" s="94" t="s">
        <v>33</v>
      </c>
      <c r="C3" s="94"/>
      <c r="D3" s="94"/>
      <c r="E3" s="94"/>
      <c r="F3" s="105"/>
      <c r="G3" s="36"/>
    </row>
    <row r="4" spans="1:7">
      <c r="A4" s="93"/>
      <c r="B4" s="20" t="s">
        <v>34</v>
      </c>
      <c r="C4" s="21" t="s">
        <v>35</v>
      </c>
      <c r="D4" s="21" t="s">
        <v>36</v>
      </c>
      <c r="E4" s="22" t="s">
        <v>37</v>
      </c>
      <c r="F4" s="20" t="s">
        <v>38</v>
      </c>
      <c r="G4" s="23" t="s">
        <v>131</v>
      </c>
    </row>
    <row r="5" spans="1:7" ht="54.75" customHeight="1">
      <c r="A5" s="98" t="s">
        <v>64</v>
      </c>
      <c r="B5" s="35" t="s">
        <v>65</v>
      </c>
      <c r="C5" s="25">
        <v>620000</v>
      </c>
      <c r="D5" s="25">
        <v>579954</v>
      </c>
      <c r="E5" s="26">
        <f t="shared" ref="E5:E14" si="0">D5/C5</f>
        <v>0.93540967741935488</v>
      </c>
      <c r="F5" s="24" t="s">
        <v>127</v>
      </c>
      <c r="G5" s="50">
        <f>C5-D5</f>
        <v>40046</v>
      </c>
    </row>
    <row r="6" spans="1:7" ht="72.75" customHeight="1">
      <c r="A6" s="99"/>
      <c r="B6" s="35" t="s">
        <v>66</v>
      </c>
      <c r="C6" s="25">
        <v>50000</v>
      </c>
      <c r="D6" s="25">
        <v>30000</v>
      </c>
      <c r="E6" s="26">
        <f t="shared" si="0"/>
        <v>0.6</v>
      </c>
      <c r="F6" s="24" t="s">
        <v>135</v>
      </c>
      <c r="G6" s="50">
        <f t="shared" ref="G6:G14" si="1">C6-D6</f>
        <v>20000</v>
      </c>
    </row>
    <row r="7" spans="1:7" ht="33">
      <c r="A7" s="99"/>
      <c r="B7" s="35" t="s">
        <v>84</v>
      </c>
      <c r="C7" s="25">
        <v>50000</v>
      </c>
      <c r="D7" s="25"/>
      <c r="E7" s="26">
        <f t="shared" si="0"/>
        <v>0</v>
      </c>
      <c r="F7" s="24"/>
      <c r="G7" s="50">
        <f t="shared" si="1"/>
        <v>50000</v>
      </c>
    </row>
    <row r="8" spans="1:7" ht="57">
      <c r="A8" s="99"/>
      <c r="B8" s="35" t="s">
        <v>67</v>
      </c>
      <c r="C8" s="25">
        <v>60000</v>
      </c>
      <c r="D8" s="25">
        <v>40000</v>
      </c>
      <c r="E8" s="26">
        <f t="shared" si="0"/>
        <v>0.66666666666666663</v>
      </c>
      <c r="F8" s="24" t="s">
        <v>128</v>
      </c>
      <c r="G8" s="50">
        <f t="shared" si="1"/>
        <v>20000</v>
      </c>
    </row>
    <row r="9" spans="1:7" ht="85.5">
      <c r="A9" s="99"/>
      <c r="B9" s="35" t="s">
        <v>68</v>
      </c>
      <c r="C9" s="25">
        <v>60000</v>
      </c>
      <c r="D9" s="25">
        <v>60000</v>
      </c>
      <c r="E9" s="26">
        <f t="shared" si="0"/>
        <v>1</v>
      </c>
      <c r="F9" s="24" t="s">
        <v>146</v>
      </c>
      <c r="G9" s="50">
        <f t="shared" si="1"/>
        <v>0</v>
      </c>
    </row>
    <row r="10" spans="1:7" ht="71.25">
      <c r="A10" s="99"/>
      <c r="B10" s="35" t="s">
        <v>69</v>
      </c>
      <c r="C10" s="25">
        <v>20000</v>
      </c>
      <c r="D10" s="51">
        <v>20000</v>
      </c>
      <c r="E10" s="26">
        <f t="shared" si="0"/>
        <v>1</v>
      </c>
      <c r="F10" s="24" t="s">
        <v>129</v>
      </c>
      <c r="G10" s="50">
        <f t="shared" si="1"/>
        <v>0</v>
      </c>
    </row>
    <row r="11" spans="1:7" ht="33">
      <c r="A11" s="99"/>
      <c r="B11" s="35" t="s">
        <v>70</v>
      </c>
      <c r="C11" s="25">
        <v>30000</v>
      </c>
      <c r="D11" s="51"/>
      <c r="E11" s="26">
        <f t="shared" si="0"/>
        <v>0</v>
      </c>
      <c r="F11" s="24"/>
      <c r="G11" s="50">
        <f t="shared" si="1"/>
        <v>30000</v>
      </c>
    </row>
    <row r="12" spans="1:7" ht="49.5">
      <c r="A12" s="48"/>
      <c r="B12" s="35" t="s">
        <v>97</v>
      </c>
      <c r="C12" s="25">
        <v>50000</v>
      </c>
      <c r="D12" s="51"/>
      <c r="E12" s="26">
        <f t="shared" si="0"/>
        <v>0</v>
      </c>
      <c r="F12" s="24"/>
      <c r="G12" s="50">
        <f t="shared" si="1"/>
        <v>50000</v>
      </c>
    </row>
    <row r="13" spans="1:7" ht="99.75">
      <c r="A13" s="48"/>
      <c r="B13" s="42" t="s">
        <v>71</v>
      </c>
      <c r="C13" s="43">
        <v>60000</v>
      </c>
      <c r="D13" s="54">
        <v>60000</v>
      </c>
      <c r="E13" s="44">
        <f t="shared" si="0"/>
        <v>1</v>
      </c>
      <c r="F13" s="24" t="s">
        <v>157</v>
      </c>
      <c r="G13" s="50">
        <f t="shared" si="1"/>
        <v>0</v>
      </c>
    </row>
    <row r="14" spans="1:7" ht="30.75" customHeight="1" thickBot="1">
      <c r="A14" s="27"/>
      <c r="B14" s="28" t="s">
        <v>42</v>
      </c>
      <c r="C14" s="29">
        <f>SUM(C5:C13)</f>
        <v>1000000</v>
      </c>
      <c r="D14" s="29">
        <f>SUM(D5:D13)</f>
        <v>789954</v>
      </c>
      <c r="E14" s="30">
        <f t="shared" si="0"/>
        <v>0.78995400000000005</v>
      </c>
      <c r="F14" s="66"/>
      <c r="G14" s="50">
        <f t="shared" si="1"/>
        <v>210046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2020-12-03T05:58:24Z</cp:lastPrinted>
  <dcterms:created xsi:type="dcterms:W3CDTF">2015-12-02T01:38:50Z</dcterms:created>
  <dcterms:modified xsi:type="dcterms:W3CDTF">2020-12-03T05:58:26Z</dcterms:modified>
</cp:coreProperties>
</file>