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600"/>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25725"/>
</workbook>
</file>

<file path=xl/calcChain.xml><?xml version="1.0" encoding="utf-8"?>
<calcChain xmlns="http://schemas.openxmlformats.org/spreadsheetml/2006/main">
  <c r="A1" i="2"/>
  <c r="G8" l="1"/>
  <c r="D9"/>
  <c r="E4" i="1" s="1"/>
  <c r="G7" i="2"/>
  <c r="E7"/>
  <c r="E8"/>
  <c r="C9"/>
  <c r="G6" i="3" l="1"/>
  <c r="G5"/>
  <c r="D7" i="10"/>
  <c r="D11" i="1" l="1"/>
  <c r="D15"/>
  <c r="A2" i="6"/>
  <c r="A2" i="10"/>
  <c r="D15" i="9"/>
  <c r="E6" i="7" l="1"/>
  <c r="E7"/>
  <c r="E14" i="9"/>
  <c r="G14"/>
  <c r="C15"/>
  <c r="G6" i="7"/>
  <c r="C14"/>
  <c r="D13" i="1"/>
  <c r="D14" i="8"/>
  <c r="D16" i="1" l="1"/>
  <c r="E6" i="3"/>
  <c r="A1" i="10"/>
  <c r="E14" i="1"/>
  <c r="C7" i="10"/>
  <c r="B14" i="1" s="1"/>
  <c r="C14" s="1"/>
  <c r="G6" i="10"/>
  <c r="E6"/>
  <c r="G5"/>
  <c r="E5"/>
  <c r="G14" i="1" l="1"/>
  <c r="E7" i="10"/>
  <c r="F14" i="1"/>
  <c r="B15"/>
  <c r="C15" s="1"/>
  <c r="E15"/>
  <c r="G7" i="10"/>
  <c r="G15" i="1" l="1"/>
  <c r="F15"/>
  <c r="C14" i="8"/>
  <c r="C15" i="5"/>
  <c r="E14"/>
  <c r="G14"/>
  <c r="D11" i="4"/>
  <c r="E12" i="7"/>
  <c r="G12"/>
  <c r="A1" i="3" l="1"/>
  <c r="D15" i="5"/>
  <c r="D7" i="3"/>
  <c r="G7" s="1"/>
  <c r="D14" i="7"/>
  <c r="D14" i="6"/>
  <c r="G7" i="8"/>
  <c r="E7"/>
  <c r="C7" i="3"/>
  <c r="B12" i="1" s="1"/>
  <c r="C11" i="4"/>
  <c r="C14" i="6"/>
  <c r="A1" i="8" l="1"/>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G11"/>
  <c r="E11"/>
  <c r="G10"/>
  <c r="E10"/>
  <c r="G9"/>
  <c r="E9"/>
  <c r="G8"/>
  <c r="E8"/>
  <c r="G6"/>
  <c r="E6"/>
  <c r="G5"/>
  <c r="E5"/>
  <c r="E8" i="1"/>
  <c r="G13" i="5"/>
  <c r="E13"/>
  <c r="G12"/>
  <c r="E12"/>
  <c r="G11"/>
  <c r="E11"/>
  <c r="G10"/>
  <c r="E10"/>
  <c r="G9"/>
  <c r="E9"/>
  <c r="G8"/>
  <c r="E8"/>
  <c r="G7"/>
  <c r="G6"/>
  <c r="E6"/>
  <c r="G5"/>
  <c r="E5"/>
  <c r="E7" i="1"/>
  <c r="G5" i="4"/>
  <c r="E5"/>
  <c r="E6" i="1"/>
  <c r="E14" i="7"/>
  <c r="G11"/>
  <c r="E11"/>
  <c r="G10"/>
  <c r="E10"/>
  <c r="G9"/>
  <c r="E9"/>
  <c r="G8"/>
  <c r="E8"/>
  <c r="G7"/>
  <c r="G13"/>
  <c r="E13"/>
  <c r="G5"/>
  <c r="E5"/>
  <c r="B5" i="1"/>
  <c r="E14" i="6"/>
  <c r="E12"/>
  <c r="E11"/>
  <c r="E10"/>
  <c r="E9"/>
  <c r="E8"/>
  <c r="E7"/>
  <c r="E6"/>
  <c r="E13"/>
  <c r="G5"/>
  <c r="E5"/>
  <c r="G14" l="1"/>
  <c r="E15" i="9"/>
  <c r="E14" i="8"/>
  <c r="G15" i="5"/>
  <c r="B8" i="1"/>
  <c r="G11" i="4"/>
  <c r="E11"/>
  <c r="B7" i="1"/>
  <c r="B6"/>
  <c r="G14" i="7"/>
  <c r="E9" i="1"/>
  <c r="G15" i="9"/>
  <c r="G14" i="8"/>
  <c r="E15" i="5"/>
  <c r="E12" i="1" l="1"/>
  <c r="E13" s="1"/>
  <c r="B13"/>
  <c r="C12"/>
  <c r="C10"/>
  <c r="G10" s="1"/>
  <c r="B4"/>
  <c r="C4" s="1"/>
  <c r="C6"/>
  <c r="G6" s="1"/>
  <c r="C5"/>
  <c r="G5" s="1"/>
  <c r="C8"/>
  <c r="G8" s="1"/>
  <c r="E5" i="3"/>
  <c r="G9" i="2"/>
  <c r="E5"/>
  <c r="A2" i="9"/>
  <c r="A2" i="8"/>
  <c r="A2" i="7"/>
  <c r="A2" i="5"/>
  <c r="A2" i="4"/>
  <c r="A2" i="3"/>
  <c r="A2" i="2"/>
  <c r="A1" i="9"/>
  <c r="A1" i="7"/>
  <c r="A1" i="6"/>
  <c r="A1" i="4"/>
  <c r="C13" i="1" l="1"/>
  <c r="G13" s="1"/>
  <c r="G12"/>
  <c r="E7" i="3"/>
  <c r="E9" i="2"/>
  <c r="G4" i="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<sst xmlns="http://schemas.openxmlformats.org/spreadsheetml/2006/main" count="235" uniqueCount="168">
  <si>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</si>
  <si>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</si>
  <si>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</si>
  <si>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</si>
  <si>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</si>
  <si>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</si>
  <si>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</si>
  <si>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</si>
  <si>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</si>
  <si>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</si>
  <si>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</si>
  <si>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</si>
  <si>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</si>
  <si>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</si>
  <si>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</si>
  <si>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</si>
  <si>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</si>
  <si>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</si>
  <si>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</si>
  <si>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</si>
  <si>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</si>
  <si>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</si>
  <si>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</si>
  <si>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</si>
  <si>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</si>
  <si>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</si>
  <si>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</si>
  <si>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</si>
  <si>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</si>
  <si>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</si>
  <si>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</si>
  <si>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</si>
  <si>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</si>
  <si>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</si>
  <si>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</si>
  <si>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</si>
  <si>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</si>
  <si>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</si>
  <si>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</si>
  <si>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</si>
  <si>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</si>
  <si>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</si>
  <si>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</si>
  <si>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</si>
  <si>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</si>
  <si>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</si>
  <si>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</si>
  <si>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</si>
  <si>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</si>
  <si>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</si>
  <si>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</si>
  <si>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</si>
  <si>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</si>
  <si>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</si>
  <si>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</si>
  <si>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</si>
  <si>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</si>
  <si>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</si>
  <si>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</si>
  <si>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</si>
  <si>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</si>
  <si>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</si>
  <si>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</si>
  <si>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</si>
  <si>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</si>
  <si>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</si>
  <si>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</si>
  <si>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</si>
  <si>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</si>
  <si>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</si>
  <si>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</si>
  <si>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</si>
  <si>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</si>
  <si>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</si>
  <si>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</si>
  <si>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</si>
  <si>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</si>
  <si>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</si>
  <si>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</si>
  <si>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</si>
  <si>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</si>
  <si>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</si>
  <si>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</si>
  <si>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</si>
  <si>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</si>
  <si>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</si>
  <si>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</si>
  <si>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</si>
  <si>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</si>
  <si>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</si>
  <si>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</si>
  <si>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</si>
  <si>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</si>
  <si>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</si>
  <si>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</si>
  <si>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</si>
  <si>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</si>
  <si>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</si>
  <si>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</si>
  <si>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</si>
  <si>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</si>
  <si>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</si>
  <si>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</si>
  <si>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</si>
  <si>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</si>
  <si>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108/08/05支豐榮里108.5.8辦理母親節慶祝活動便餐28桌*3500元、音響、桌椅、帳棚費用(合計123900元，106年度支63310元、107年度支30000元、108年度支30590元)$30590</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</si>
  <si>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</si>
  <si>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</si>
  <si>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</si>
  <si>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</si>
  <si>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</si>
  <si>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</si>
  <si>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</si>
  <si>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</si>
  <si>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</si>
  <si>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</si>
  <si>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</si>
  <si>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</si>
  <si>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</si>
  <si>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</si>
  <si>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</si>
  <si>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109/02/21支協興里辦理鋪設道路柏油及排水溝整修、維護及疏濬工程費總經費68萬9214元(107年度6萬9214元、108年度62萬元)-工程費$579954</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</si>
  <si>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</si>
  <si>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</si>
  <si>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剩餘款</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</si>
  <si>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</si>
  <si>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</si>
  <si>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</si>
  <si>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</si>
  <si>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</si>
  <si>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</si>
  <si>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</si>
  <si>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</si>
  <si>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</si>
  <si>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</si>
  <si>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</si>
  <si>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</si>
  <si>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t>109/10/29支全興社區發展協會109年9月19-20日辦理觀摩國立科博館及臺中刑務所等活動車資、住宿、保險、餐費等99000元(108年勻支20000元)</t>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</si>
  <si>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</si>
  <si>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1.108/10/07支全興社區發展協會108年9月7日辦理統一社區慶祝中秋節聯歡晚會暨愛地球節能減碳資源回收活動魯麵625份、布條、搭蓬及雜支等$60000
2.109/11/15支全興社區發展協會109年9月18日辦理區慶祝中秋節聯歡晚會暨環保教育宣導活動餐費25桌(臺南市新化區全興社區發展協會)$49500</t>
    <phoneticPr fontId="1" type="noConversion"/>
  </si>
  <si>
    <t>109/11/23支唪口里社區監視器故障維修開口契約維修費用共計120139元(107年度支139元、108年度支60000元、109年度支60000元)</t>
    <phoneticPr fontId="1" type="noConversion"/>
  </si>
  <si>
    <t>109/02/06支協興里社區監視器故障維修開口契約維修費用共計63366元(107年3366元、108年60000元)$36634
2.109/11/23支協興里社區109年度監視器故障維修開口契約維修費用共計123366元(107年豬50000元、108年度支23366元、109年度支50000元)$23366</t>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</si>
  <si>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5.109/11/09支唪口里第二梯共3人*1740元申請108年度回饋金補助水電費(農會)(交新化區農會轉存)$5220
6.109/11/09支唪口里第二梯共19人*1740元申請108年度回饋金補助水電費(郵局)(中華郵政股份有限公司臺南郵局)$33060</t>
    <phoneticPr fontId="1" type="noConversion"/>
  </si>
  <si>
    <t>109/02/06支全興里社區監視器故障維修開口契約維修費用共計50325元(107年325、108年50000元)$49475
109/12/08支全興里社區監視器故障維修開口契約維修費用共計29900元(108年525、109年29375元)</t>
    <phoneticPr fontId="1" type="noConversion"/>
  </si>
  <si>
    <t>108/10/07支崙頂社區發展協會108年9月23-24日辦理長壽會環保教育觀摩烏來雲仙樂園及慈湖活動車資費用3萬元(107年度支12000元、108年度支18000元)$18000
2.109/11/09支崙頂社區發展協會109年10月4-5日辦理長壽會環保教育觀摩總統府、中正紀念堂、士林官邸等活動車資、住宿、餐費、保險等費用$52000</t>
    <phoneticPr fontId="1" type="noConversion"/>
  </si>
  <si>
    <t>108.11/01支協興社區發展協會108年10月19-20日辦理環保教育活動觀摩新埔、桃園大溪、十八尖山...等車資、餐費、保險等費用92000元(107年52000元，108年度40000元)
109/12/04支協興社區發展協會109年11月20-21日辦理環保教育活動觀摩台東縣環境教育中心、卑南遺址、小野柳等車資、餐費、保險等費用$20000</t>
    <phoneticPr fontId="1" type="noConversion"/>
  </si>
  <si>
    <t>110.01.05支協興里社區環保義工隊109.12.23辦理環保教育宣導暨觀摩東港大鵬灣、埼濕地公園等活動車資保險等</t>
    <phoneticPr fontId="1" type="noConversion"/>
  </si>
  <si>
    <t>1.109/04/09支郵寄108年度崙頂等6里住戶水電補助申請表郵資991件費用$27748
2.109/06/09支各里108年度回饋水電費補貼匯款手續費代墊$140
3.109/11/09支補助住戶水電費轉帳電匯費用代墊(陳映儒)$30
4.110/02/01支業務所需fuji CM225列表機用碳粉匣8個(宏權科技有限公司)$11748</t>
    <phoneticPr fontId="1" type="noConversion"/>
  </si>
  <si>
    <t>109/02/06支崙頂里社區監視器故障維修開口契約維修費用共計71929元(107年1929、108年70000元)$68071
2.110/03/18支崙頂里社區監視器故障維修開口契約維修費用共計71929元(108年1929、109年70000元)</t>
    <phoneticPr fontId="1" type="noConversion"/>
  </si>
  <si>
    <t>109/08/25 109年度唪口里鋪設柏油及排水溝整修、維護及疏濬工程68萬4277元(107年度8萬4277元、108年度60萬元)-工程費$504690</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</si>
  <si>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
3.110/04/28支北勢里110年4月17日辦理觀摩彰化鹿港天后宮及老街、台中都會公園、梧棲漁港等車資、餐費、保險等費用98400元(108年度支13981元、109年度支84419元)$13981</t>
    <phoneticPr fontId="1" type="noConversion"/>
  </si>
  <si>
    <t>1.110/05/19支辦理回饋金行政業務購買文具一批$7878</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</si>
  <si>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10.109/11/09支崙頂等5里第二批47人*970元申請108年度回饋金補助水電費(郵局)(中華郵政股份有限公司臺南郵局)$45590
11.109/11/09支崙頂等5里第二批11人*970元申請108年度回饋金補助水電費(農會)(交新化區農會轉存)$10670
12.110/05/25支北勢王裕元、協興王紘琳、豐榮許庭維等計12人*970元申請108年度回饋金補助水電費-郵局$11640</t>
    <phoneticPr fontId="1" type="noConversion"/>
  </si>
  <si>
    <t>13.110/05/25支協興里王振能1人*970元申請108年度回饋金補助水電費-農會$970</t>
    <phoneticPr fontId="1" type="noConversion"/>
  </si>
  <si>
    <t>108/12/30支豐榮社區發展協會108年12月10-12日辦理環保教育觀摩屏東九如耆老社區或臺東縣卑南知本自然教育中心車資.早.午.晚餐及住宿費用$20000</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</si>
  <si>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3.108/10/23支豐榮社區發展協會108年7/27~10/05(每星期六)辦理歌唱文康教育研習$17200</t>
    <phoneticPr fontId="1" type="noConversion"/>
  </si>
  <si>
    <t>1.109/07/13支北勢里109年7/1-7/8僱用鄭水智及陳黃雪珠辦理轄區環境整頓工資$22578
2.109/09/21支北勢里109年9月9-16日僱用鄭水智及陳黃雪珠辦理轄區環境整頓工資(鄭水智)(陳黃雪珠)$22578
3.109/11/18支北勢里109年11月6-13日僱用鄭水智及陳黃雪珠辦理轄區環境整頓工資(臺南市新化區公所代收款專戶)(鄭水智)(陳黃雪珠)$22578
4.109/12/15支北勢里109年12月7-10日僱用鄭水智辦理轄區環境整頓工資(鄭水智)$6963
5.110/05/12支北勢里110年5月3-10日僱用鄭水智及陳黃雪珠辦理轄區環境整頓工資(鄭水智)(陳黃雪珠)$19303</t>
    <phoneticPr fontId="1" type="noConversion"/>
  </si>
  <si>
    <t>1.110/02/01支協興里110年1月22日辦理轄區環境整頓及綠美化工程(誠達土木包工業)$15740
2.110/04/01支協興里110年3月24日辦理轄區環境整頓及綠美化經費$31000</t>
    <phoneticPr fontId="1" type="noConversion"/>
  </si>
  <si>
    <t>1.109/02/05支全興里鋪設道路柏油及排水溝整修、維護及疏濬工程總經費51萬3413元(107年度動支63413元、108年度動支45萬元)-工程費$403179
2.110/06/16支全興里鋪設道路柏油及排水溝整修、維護及疏濬工程-委監費$28641
3.110/06/16支全興里鋪設道路柏油及排水溝整修、維護及疏濬工程費$18180</t>
    <phoneticPr fontId="1" type="noConversion"/>
  </si>
  <si>
    <t>1.110/07/20支豐榮里辦理道路柏油鋪設及排水溝整修維護工程費$350000</t>
    <phoneticPr fontId="1" type="noConversion"/>
  </si>
  <si>
    <t>1.108/10/21支豐榮里辦理環境綠美化購買棉手套、竹掃把、口罩、畚斗、推車6台*1650元及割草機29199元等共43577元(107年分攤24360元、108年19217元)$19217
2.110/06/07支豐榮里辦理環境綠美化購買棉手套、竹掃把、醫用口罩55盒、畚斗、鐮刀、垃圾袋、掃把、清潔劑等$23334</t>
    <phoneticPr fontId="1" type="noConversion"/>
  </si>
  <si>
    <t>1.109/12/02支山腳里加州社區增設遊樂器材設備費用(宏築興業有限公司)$98204
2.110/04/16支唪口段1269及1270地號道路溝渠改善工程-試驗費$3500
3.110/06/04支唪口段1269及1270地號道路溝渠改善工程-委設監造費$19954
4.110/06/04支唪口段1269及1270地號道路溝渠改善工程費$300562</t>
    <phoneticPr fontId="1" type="noConversion"/>
  </si>
  <si>
    <t>109/04/24支108年度崙頂里轄內道路改善工程-柏油路面鋪設工程$328826
2.110/07/23支109年度崙頂里鋪設道路柏油及排水溝整修.維護及疏濬工程37萬1174元(108年度2萬1174元、109年度35萬元)$21174</t>
    <phoneticPr fontId="1" type="noConversion"/>
  </si>
  <si>
    <t>1.110/05/11支崙頂里活動中心布告欄更新(正大藝術社)$4500
2.110/07/20支崙頂里活動中心及公共設施健身車、橢圓機、轉腰機等新增$15500</t>
    <phoneticPr fontId="1" type="noConversion"/>
  </si>
  <si>
    <t>臺南市新化區暨唪口里辦理
「108年度臺南市永康垃圾資源回收(焚化)廠營運階段回饋金」110年度10月份執行情況表</t>
    <phoneticPr fontId="1" type="noConversion"/>
  </si>
  <si>
    <t>製表日期：110年11月2日</t>
    <phoneticPr fontId="1" type="noConversion"/>
  </si>
  <si>
    <r>
      <t xml:space="preserve">1.108/05/20支北勢里排水溝整修維護工程總經費9萬9480元(107年度5萬5327元、108年度4萬4153元)
2.110/01/25支北勢里鋪設衛生排水線旁柏油道路工程款(空污1325.材試11215)$179394
</t>
    </r>
    <r>
      <rPr>
        <sz val="10"/>
        <color rgb="FFFF0000"/>
        <rFont val="標楷體"/>
        <family val="4"/>
        <charset val="136"/>
      </rPr>
      <t>3.110/10/14支北勢里190號後12號前排水溝加蓋工程(誠達土木包工業)$64453</t>
    </r>
    <phoneticPr fontId="1" type="noConversion"/>
  </si>
  <si>
    <t>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
4.110/05/27支豐榮里110年5/17-20僱用沈文志.程葛瑞菊.許秋月.林李素真等4人辦理轄區除草.修剪花木.清水溝等環境整頓工資$22439
5.110/07/06收回豐榮里110年5/17-20僱用林李素真辦理轄區除草.清水溝等環境整頓工資-政府負擔之勞保費溢扣-356
6.110/09/08支豐榮里110年8月30日至9月4日僱用沈文志辦理轄區環境綠美化工資.政二健(沈文志)$9190</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</si>
</sst>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0"/>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2" fillId="0" borderId="0">
      <alignment vertical="center"/>
    </xf>
  </cellStyleXfs>
  <cellXfs count="114">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176" fontId="7" fillId="0" borderId="1" xfId="1" applyNumberFormat="1" applyFont="1" applyBorder="1" applyAlignment="1">
      <alignment vertical="center" wrapText="1"/>
    </xf>
    <xf numFmtId="0" fontId="11" fillId="0" borderId="10" xfId="0" applyFont="1" applyBorder="1" applyAlignment="1">
      <alignment vertical="center" wrapText="1"/>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1" fillId="0" borderId="23" xfId="0" applyFont="1" applyBorder="1" applyAlignment="1">
      <alignment vertical="center" wrapText="1"/>
    </xf>
    <xf numFmtId="0" fontId="10" fillId="0" borderId="11" xfId="0" applyFont="1" applyBorder="1">
      <alignment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1" fillId="0" borderId="1" xfId="0" applyFont="1" applyBorder="1" applyAlignment="1">
      <alignment horizontal="left" vertical="top" wrapText="1"/>
    </xf>
    <xf numFmtId="0" fontId="11" fillId="0" borderId="22" xfId="0" applyFont="1" applyBorder="1" applyAlignment="1">
      <alignment horizontal="left" vertical="top" wrapText="1"/>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2"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4" xfId="0" applyNumberFormat="1" applyFont="1" applyBorder="1">
      <alignment vertical="center"/>
    </xf>
    <xf numFmtId="42" fontId="0" fillId="0" borderId="0" xfId="0" applyNumberFormat="1">
      <alignment vertical="center"/>
    </xf>
    <xf numFmtId="0" fontId="4" fillId="0" borderId="1" xfId="0" applyFont="1" applyBorder="1" applyAlignment="1">
      <alignment horizontal="center" vertical="center" wrapText="1"/>
    </xf>
    <xf numFmtId="0" fontId="6" fillId="0" borderId="22" xfId="0" applyFont="1" applyBorder="1" applyAlignment="1">
      <alignment horizontal="left" vertical="top"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2" fillId="0" borderId="22" xfId="0" applyNumberFormat="1" applyFont="1" applyFill="1" applyBorder="1" applyAlignment="1">
      <alignment horizontal="center" vertical="center"/>
    </xf>
    <xf numFmtId="177" fontId="12"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42" fontId="6" fillId="0" borderId="24" xfId="0" applyNumberFormat="1" applyFont="1" applyBorder="1" applyAlignment="1">
      <alignment horizontal="center" vertical="center"/>
    </xf>
    <xf numFmtId="42" fontId="6" fillId="0" borderId="25" xfId="0" applyNumberFormat="1" applyFont="1" applyBorder="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D9" sqref="D9"/>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6" t="s">
        <v>164</v>
      </c>
      <c r="B1" s="87"/>
      <c r="C1" s="87"/>
      <c r="D1" s="87"/>
      <c r="E1" s="87"/>
      <c r="F1" s="87"/>
      <c r="G1" s="87"/>
      <c r="H1" s="87"/>
    </row>
    <row r="2" spans="1:8" s="1" customFormat="1" ht="33" customHeight="1" thickBot="1">
      <c r="A2" s="1" t="s">
        <v>165</v>
      </c>
    </row>
    <row r="3" spans="1:8" ht="42.75" thickTop="1">
      <c r="A3" s="2" t="s">
        <v>0</v>
      </c>
      <c r="B3" s="3" t="s">
        <v>80</v>
      </c>
      <c r="C3" s="4" t="s">
        <v>1</v>
      </c>
      <c r="D3" s="4" t="s">
        <v>87</v>
      </c>
      <c r="E3" s="3" t="s">
        <v>2</v>
      </c>
      <c r="F3" s="10" t="s">
        <v>3</v>
      </c>
      <c r="G3" s="5" t="s">
        <v>113</v>
      </c>
      <c r="H3" s="2" t="s">
        <v>4</v>
      </c>
    </row>
    <row r="4" spans="1:8" ht="21">
      <c r="A4" s="6" t="s">
        <v>5</v>
      </c>
      <c r="B4" s="7">
        <f>'108新化水電'!C9</f>
        <v>14553812</v>
      </c>
      <c r="C4" s="39">
        <f t="shared" ref="C4:C16" si="0">B4</f>
        <v>14553812</v>
      </c>
      <c r="D4" s="39"/>
      <c r="E4" s="11">
        <f>'108新化水電'!D9</f>
        <v>14444676</v>
      </c>
      <c r="F4" s="8">
        <f t="shared" ref="F4:F16" si="1">E4/C4</f>
        <v>0.99250120861805824</v>
      </c>
      <c r="G4" s="7">
        <f t="shared" ref="G4:G15" si="2">SUM(C4-E4)</f>
        <v>109136</v>
      </c>
      <c r="H4" s="9"/>
    </row>
    <row r="5" spans="1:8" ht="21">
      <c r="A5" s="12" t="s">
        <v>6</v>
      </c>
      <c r="B5" s="11">
        <f>'108崙頂'!C14</f>
        <v>1000000</v>
      </c>
      <c r="C5" s="40">
        <f t="shared" si="0"/>
        <v>1000000</v>
      </c>
      <c r="D5" s="40"/>
      <c r="E5" s="11">
        <f>'108崙頂'!D14</f>
        <v>998600</v>
      </c>
      <c r="F5" s="18">
        <f t="shared" si="1"/>
        <v>0.99860000000000004</v>
      </c>
      <c r="G5" s="17">
        <f t="shared" si="2"/>
        <v>1400</v>
      </c>
      <c r="H5" s="13"/>
    </row>
    <row r="6" spans="1:8" ht="21">
      <c r="A6" s="12" t="s">
        <v>7</v>
      </c>
      <c r="B6" s="11">
        <f>'108全興'!C14</f>
        <v>1000000</v>
      </c>
      <c r="C6" s="40">
        <f t="shared" si="0"/>
        <v>1000000</v>
      </c>
      <c r="D6" s="40"/>
      <c r="E6" s="11">
        <f>'108全興'!D14</f>
        <v>999500</v>
      </c>
      <c r="F6" s="18">
        <f t="shared" si="1"/>
        <v>0.99950000000000006</v>
      </c>
      <c r="G6" s="17">
        <f t="shared" si="2"/>
        <v>500</v>
      </c>
      <c r="H6" s="13"/>
    </row>
    <row r="7" spans="1:8" ht="21">
      <c r="A7" s="12" t="s">
        <v>8</v>
      </c>
      <c r="B7" s="11">
        <f>'108唪口'!C11</f>
        <v>1000000</v>
      </c>
      <c r="C7" s="40">
        <f>B7</f>
        <v>1000000</v>
      </c>
      <c r="D7" s="40"/>
      <c r="E7" s="11">
        <f>'108唪口'!D11</f>
        <v>904690</v>
      </c>
      <c r="F7" s="18">
        <f t="shared" si="1"/>
        <v>0.90468999999999999</v>
      </c>
      <c r="G7" s="17">
        <f t="shared" si="2"/>
        <v>95310</v>
      </c>
      <c r="H7" s="13"/>
    </row>
    <row r="8" spans="1:8" ht="21">
      <c r="A8" s="12" t="s">
        <v>9</v>
      </c>
      <c r="B8" s="11">
        <f>'108北勢'!C15</f>
        <v>1000000</v>
      </c>
      <c r="C8" s="40">
        <f t="shared" si="0"/>
        <v>1000000</v>
      </c>
      <c r="D8" s="40">
        <v>64453</v>
      </c>
      <c r="E8" s="11">
        <f>'108北勢'!D15</f>
        <v>950000</v>
      </c>
      <c r="F8" s="18">
        <f t="shared" si="1"/>
        <v>0.95</v>
      </c>
      <c r="G8" s="17">
        <f t="shared" si="2"/>
        <v>50000</v>
      </c>
      <c r="H8" s="13"/>
    </row>
    <row r="9" spans="1:8" ht="21">
      <c r="A9" s="12" t="s">
        <v>10</v>
      </c>
      <c r="B9" s="11">
        <f>'108協興'!C14</f>
        <v>1000000</v>
      </c>
      <c r="C9" s="40">
        <f t="shared" si="0"/>
        <v>1000000</v>
      </c>
      <c r="D9" s="40"/>
      <c r="E9" s="11">
        <f>'108協興'!D14</f>
        <v>886694</v>
      </c>
      <c r="F9" s="18">
        <f t="shared" si="1"/>
        <v>0.88669399999999998</v>
      </c>
      <c r="G9" s="17">
        <f t="shared" si="2"/>
        <v>113306</v>
      </c>
      <c r="H9" s="13"/>
    </row>
    <row r="10" spans="1:8" ht="21">
      <c r="A10" s="12" t="s">
        <v>11</v>
      </c>
      <c r="B10" s="11">
        <f>'108豐榮'!C15</f>
        <v>1000000</v>
      </c>
      <c r="C10" s="40">
        <f t="shared" si="0"/>
        <v>1000000</v>
      </c>
      <c r="D10" s="40"/>
      <c r="E10" s="11">
        <f>'108豐榮'!D15</f>
        <v>947630</v>
      </c>
      <c r="F10" s="18">
        <f t="shared" si="1"/>
        <v>0.94762999999999997</v>
      </c>
      <c r="G10" s="17">
        <f t="shared" si="2"/>
        <v>52370</v>
      </c>
      <c r="H10" s="13"/>
    </row>
    <row r="11" spans="1:8" ht="21">
      <c r="A11" s="12" t="s">
        <v>12</v>
      </c>
      <c r="B11" s="11">
        <f>SUM(B4:B10)</f>
        <v>20553812</v>
      </c>
      <c r="C11" s="40">
        <f t="shared" si="0"/>
        <v>20553812</v>
      </c>
      <c r="D11" s="40">
        <f>SUM(D4:D10)</f>
        <v>64453</v>
      </c>
      <c r="E11" s="11">
        <f>SUM(E4:E10)</f>
        <v>20131790</v>
      </c>
      <c r="F11" s="18">
        <f t="shared" si="1"/>
        <v>0.97946745839652516</v>
      </c>
      <c r="G11" s="17">
        <f t="shared" si="2"/>
        <v>422022</v>
      </c>
      <c r="H11" s="13"/>
    </row>
    <row r="12" spans="1:8" ht="21">
      <c r="A12" s="12" t="s">
        <v>8</v>
      </c>
      <c r="B12" s="11">
        <f>'108唪口水電'!C7</f>
        <v>4590917</v>
      </c>
      <c r="C12" s="40">
        <f t="shared" si="0"/>
        <v>4590917</v>
      </c>
      <c r="D12" s="40"/>
      <c r="E12" s="11">
        <f>'108唪口水電'!D7</f>
        <v>4416120</v>
      </c>
      <c r="F12" s="18">
        <f t="shared" si="1"/>
        <v>0.96192547153433616</v>
      </c>
      <c r="G12" s="17">
        <f t="shared" si="2"/>
        <v>174797</v>
      </c>
      <c r="H12" s="9"/>
    </row>
    <row r="13" spans="1:8" ht="21">
      <c r="A13" s="12" t="s">
        <v>12</v>
      </c>
      <c r="B13" s="11">
        <f>SUM(B12)</f>
        <v>4590917</v>
      </c>
      <c r="C13" s="40">
        <f t="shared" si="0"/>
        <v>4590917</v>
      </c>
      <c r="D13" s="40">
        <f>D12</f>
        <v>0</v>
      </c>
      <c r="E13" s="11">
        <f>SUM(E12)</f>
        <v>4416120</v>
      </c>
      <c r="F13" s="18">
        <f t="shared" si="1"/>
        <v>0.96192547153433616</v>
      </c>
      <c r="G13" s="17">
        <f t="shared" si="2"/>
        <v>174797</v>
      </c>
      <c r="H13" s="13"/>
    </row>
    <row r="14" spans="1:8" ht="21">
      <c r="A14" s="12" t="s">
        <v>93</v>
      </c>
      <c r="B14" s="11">
        <f>行政作業費!C7</f>
        <v>52191</v>
      </c>
      <c r="C14" s="40">
        <f>B14</f>
        <v>52191</v>
      </c>
      <c r="D14" s="40"/>
      <c r="E14" s="11">
        <f>行政作業費!D7</f>
        <v>47544</v>
      </c>
      <c r="F14" s="18">
        <f t="shared" si="1"/>
        <v>0.9109616600563315</v>
      </c>
      <c r="G14" s="17">
        <f>SUM(C14-E14)</f>
        <v>4647</v>
      </c>
      <c r="H14" s="9"/>
    </row>
    <row r="15" spans="1:8" ht="21">
      <c r="A15" s="12" t="s">
        <v>94</v>
      </c>
      <c r="B15" s="11">
        <f>B14</f>
        <v>52191</v>
      </c>
      <c r="C15" s="40">
        <f>B15</f>
        <v>52191</v>
      </c>
      <c r="D15" s="40">
        <f>D14</f>
        <v>0</v>
      </c>
      <c r="E15" s="11">
        <f>E14</f>
        <v>47544</v>
      </c>
      <c r="F15" s="18">
        <f t="shared" si="1"/>
        <v>0.9109616600563315</v>
      </c>
      <c r="G15" s="17">
        <f t="shared" si="2"/>
        <v>4647</v>
      </c>
      <c r="H15" s="13"/>
    </row>
    <row r="16" spans="1:8" ht="21">
      <c r="A16" s="6" t="s">
        <v>13</v>
      </c>
      <c r="B16" s="7">
        <f>SUM(B11+B13+B15)</f>
        <v>25196920</v>
      </c>
      <c r="C16" s="39">
        <f t="shared" si="0"/>
        <v>25196920</v>
      </c>
      <c r="D16" s="39">
        <f>D11+D13+D15</f>
        <v>64453</v>
      </c>
      <c r="E16" s="11">
        <f>SUM(E11+E13+E15)</f>
        <v>24595454</v>
      </c>
      <c r="F16" s="18">
        <f t="shared" si="1"/>
        <v>0.97612938406757654</v>
      </c>
      <c r="G16" s="17">
        <f>G11+G13+G15</f>
        <v>601466</v>
      </c>
      <c r="H16" s="9"/>
    </row>
    <row r="17" spans="1:8">
      <c r="A17" s="15" t="s">
        <v>98</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6"/>
  <sheetViews>
    <sheetView workbookViewId="0">
      <selection activeCell="M7" sqref="M7"/>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4" t="str">
        <f>'108年總表'!A1</f>
        <v>臺南市新化區暨唪口里辦理
「108年度臺南市永康垃圾資源回收(焚化)廠營運階段回饋金」110年度10月份執行情況表</v>
      </c>
      <c r="B1" s="104"/>
      <c r="C1" s="104"/>
      <c r="D1" s="104"/>
      <c r="E1" s="104"/>
      <c r="F1" s="104"/>
      <c r="G1" s="104"/>
      <c r="H1" s="104"/>
    </row>
    <row r="2" spans="1:8" ht="17.25" thickBot="1">
      <c r="A2" t="str">
        <f>'108年總表'!A2</f>
        <v>製表日期：110年11月2日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32.25" customHeight="1">
      <c r="A5" s="105" t="s">
        <v>72</v>
      </c>
      <c r="B5" s="31" t="s">
        <v>73</v>
      </c>
      <c r="C5" s="25">
        <v>350000</v>
      </c>
      <c r="D5" s="25">
        <v>350000</v>
      </c>
      <c r="E5" s="26">
        <f t="shared" ref="E5:E15" si="0">D5/C5</f>
        <v>1</v>
      </c>
      <c r="F5" s="71" t="s">
        <v>159</v>
      </c>
      <c r="G5" s="49">
        <f>C5-D5</f>
        <v>0</v>
      </c>
    </row>
    <row r="6" spans="1:8" ht="99.75">
      <c r="A6" s="105"/>
      <c r="B6" s="31" t="s">
        <v>74</v>
      </c>
      <c r="C6" s="25">
        <v>50000</v>
      </c>
      <c r="D6" s="50">
        <v>42551</v>
      </c>
      <c r="E6" s="26">
        <f>D6/C6</f>
        <v>0.85102</v>
      </c>
      <c r="F6" s="85" t="s">
        <v>160</v>
      </c>
      <c r="G6" s="49">
        <f>C6-D6</f>
        <v>7449</v>
      </c>
    </row>
    <row r="7" spans="1:8" ht="242.25">
      <c r="A7" s="105"/>
      <c r="B7" s="31" t="s">
        <v>75</v>
      </c>
      <c r="C7" s="25">
        <v>90000</v>
      </c>
      <c r="D7" s="50">
        <v>54539</v>
      </c>
      <c r="E7" s="26">
        <f t="shared" si="0"/>
        <v>0.60598888888888891</v>
      </c>
      <c r="F7" s="72" t="s">
        <v>167</v>
      </c>
      <c r="G7" s="49">
        <f t="shared" ref="G7:G15" si="1">C7-D7</f>
        <v>35461</v>
      </c>
    </row>
    <row r="8" spans="1:8" ht="90" customHeight="1">
      <c r="A8" s="105"/>
      <c r="B8" s="31" t="s">
        <v>85</v>
      </c>
      <c r="C8" s="25">
        <v>40000</v>
      </c>
      <c r="D8" s="25">
        <v>30590</v>
      </c>
      <c r="E8" s="26">
        <f t="shared" si="0"/>
        <v>0.76475000000000004</v>
      </c>
      <c r="F8" s="72" t="s">
        <v>105</v>
      </c>
      <c r="G8" s="49">
        <f t="shared" si="1"/>
        <v>9410</v>
      </c>
    </row>
    <row r="9" spans="1:8" ht="85.5">
      <c r="A9" s="105"/>
      <c r="B9" s="31" t="s">
        <v>76</v>
      </c>
      <c r="C9" s="37">
        <v>160000</v>
      </c>
      <c r="D9" s="37">
        <v>160000</v>
      </c>
      <c r="E9" s="38">
        <f t="shared" si="0"/>
        <v>1</v>
      </c>
      <c r="F9" s="72" t="s">
        <v>117</v>
      </c>
      <c r="G9" s="49">
        <f t="shared" si="1"/>
        <v>0</v>
      </c>
    </row>
    <row r="10" spans="1:8" ht="49.5">
      <c r="A10" s="105"/>
      <c r="B10" s="44" t="s">
        <v>77</v>
      </c>
      <c r="C10" s="45">
        <v>80000</v>
      </c>
      <c r="D10" s="45">
        <v>80000</v>
      </c>
      <c r="E10" s="46">
        <f t="shared" si="0"/>
        <v>1</v>
      </c>
      <c r="F10" s="72" t="s">
        <v>106</v>
      </c>
      <c r="G10" s="49">
        <f t="shared" si="1"/>
        <v>0</v>
      </c>
    </row>
    <row r="11" spans="1:8" ht="57">
      <c r="A11" s="105"/>
      <c r="B11" s="44" t="s">
        <v>78</v>
      </c>
      <c r="C11" s="45">
        <v>20000</v>
      </c>
      <c r="D11" s="45">
        <v>20000</v>
      </c>
      <c r="E11" s="46">
        <f t="shared" si="0"/>
        <v>1</v>
      </c>
      <c r="F11" s="72" t="s">
        <v>154</v>
      </c>
      <c r="G11" s="49">
        <f t="shared" si="1"/>
        <v>0</v>
      </c>
    </row>
    <row r="12" spans="1:8" ht="114">
      <c r="A12" s="54"/>
      <c r="B12" s="44" t="s">
        <v>79</v>
      </c>
      <c r="C12" s="45">
        <v>140000</v>
      </c>
      <c r="D12" s="45">
        <v>140000</v>
      </c>
      <c r="E12" s="46">
        <f t="shared" si="0"/>
        <v>1</v>
      </c>
      <c r="F12" s="74" t="s">
        <v>128</v>
      </c>
      <c r="G12" s="49">
        <f t="shared" si="1"/>
        <v>0</v>
      </c>
    </row>
    <row r="13" spans="1:8" ht="40.5" customHeight="1">
      <c r="A13" s="56"/>
      <c r="B13" s="31" t="s">
        <v>101</v>
      </c>
      <c r="C13" s="25">
        <v>20000</v>
      </c>
      <c r="D13" s="50">
        <v>19950</v>
      </c>
      <c r="E13" s="26">
        <f>D13/C13</f>
        <v>0.99750000000000005</v>
      </c>
      <c r="F13" s="69" t="s">
        <v>107</v>
      </c>
      <c r="G13" s="49">
        <f>C13-D13</f>
        <v>50</v>
      </c>
    </row>
    <row r="14" spans="1:8" ht="114">
      <c r="A14" s="66"/>
      <c r="B14" s="31" t="s">
        <v>102</v>
      </c>
      <c r="C14" s="25">
        <v>50000</v>
      </c>
      <c r="D14" s="53">
        <v>50000</v>
      </c>
      <c r="E14" s="26">
        <f>D14/C14</f>
        <v>1</v>
      </c>
      <c r="F14" s="70" t="s">
        <v>155</v>
      </c>
      <c r="G14" s="49">
        <f>C14-D14</f>
        <v>0</v>
      </c>
    </row>
    <row r="15" spans="1:8" ht="17.25" thickBot="1">
      <c r="A15" s="32"/>
      <c r="B15" s="28" t="s">
        <v>42</v>
      </c>
      <c r="C15" s="29">
        <f>SUM(C5:C14)</f>
        <v>1000000</v>
      </c>
      <c r="D15" s="29">
        <f>SUM(D5:D14)</f>
        <v>947630</v>
      </c>
      <c r="E15" s="30">
        <f t="shared" si="0"/>
        <v>0.94762999999999997</v>
      </c>
      <c r="F15" s="28"/>
      <c r="G15" s="49">
        <f t="shared" si="1"/>
        <v>52370</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topLeftCell="A7" workbookViewId="0">
      <selection activeCell="E21" sqref="E21"/>
    </sheetView>
  </sheetViews>
  <sheetFormatPr defaultRowHeight="16.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c r="A1" s="88" t="str">
        <f>'108年總表'!A1</f>
        <v>臺南市新化區暨唪口里辦理
「108年度臺南市永康垃圾資源回收(焚化)廠營運階段回饋金」110年度10月份執行情況表</v>
      </c>
      <c r="B1" s="88"/>
      <c r="C1" s="88"/>
      <c r="D1" s="88"/>
      <c r="E1" s="88"/>
      <c r="F1" s="88"/>
      <c r="G1" s="88"/>
      <c r="H1" s="88"/>
    </row>
    <row r="2" spans="1:8" ht="17.25" thickBot="1">
      <c r="A2" t="str">
        <f>'108年總表'!A2</f>
        <v>製表日期：110年11月2日</v>
      </c>
    </row>
    <row r="3" spans="1:8" ht="17.25" thickTop="1">
      <c r="A3" s="89" t="s">
        <v>15</v>
      </c>
      <c r="B3" s="91" t="s">
        <v>16</v>
      </c>
      <c r="C3" s="91"/>
      <c r="D3" s="91"/>
      <c r="E3" s="91"/>
      <c r="F3" s="91"/>
      <c r="G3" s="19"/>
    </row>
    <row r="4" spans="1:8">
      <c r="A4" s="90"/>
      <c r="B4" s="20" t="s">
        <v>17</v>
      </c>
      <c r="C4" s="21" t="s">
        <v>18</v>
      </c>
      <c r="D4" s="21" t="s">
        <v>19</v>
      </c>
      <c r="E4" s="22" t="s">
        <v>20</v>
      </c>
      <c r="F4" s="20" t="s">
        <v>21</v>
      </c>
      <c r="G4" s="23" t="s">
        <v>123</v>
      </c>
    </row>
    <row r="5" spans="1:8" ht="399">
      <c r="A5" s="92" t="s">
        <v>22</v>
      </c>
      <c r="B5" s="94" t="s">
        <v>81</v>
      </c>
      <c r="C5" s="96">
        <v>14003812</v>
      </c>
      <c r="D5" s="98">
        <v>13924350</v>
      </c>
      <c r="E5" s="100">
        <f>D5/C5</f>
        <v>0.99432568789126852</v>
      </c>
      <c r="F5" s="24" t="s">
        <v>152</v>
      </c>
      <c r="G5" s="102">
        <f>C5-D5</f>
        <v>79462</v>
      </c>
    </row>
    <row r="6" spans="1:8" ht="28.5">
      <c r="A6" s="93"/>
      <c r="B6" s="95"/>
      <c r="C6" s="97"/>
      <c r="D6" s="99"/>
      <c r="E6" s="101"/>
      <c r="F6" s="81" t="s">
        <v>153</v>
      </c>
      <c r="G6" s="103"/>
    </row>
    <row r="7" spans="1:8" ht="50.25" customHeight="1">
      <c r="A7" s="77" t="s">
        <v>22</v>
      </c>
      <c r="B7" s="79" t="s">
        <v>129</v>
      </c>
      <c r="C7" s="80">
        <v>100000</v>
      </c>
      <c r="D7" s="42">
        <v>98106</v>
      </c>
      <c r="E7" s="26">
        <f t="shared" ref="E7:E8" si="0">D7/C7</f>
        <v>0.98106000000000004</v>
      </c>
      <c r="F7" s="81" t="s">
        <v>135</v>
      </c>
      <c r="G7" s="82">
        <f>C7-D7</f>
        <v>1894</v>
      </c>
    </row>
    <row r="8" spans="1:8" ht="114">
      <c r="A8" s="77" t="s">
        <v>22</v>
      </c>
      <c r="B8" s="79" t="s">
        <v>130</v>
      </c>
      <c r="C8" s="80">
        <v>450000</v>
      </c>
      <c r="D8" s="42">
        <v>422220</v>
      </c>
      <c r="E8" s="26">
        <f t="shared" si="0"/>
        <v>0.93826666666666669</v>
      </c>
      <c r="F8" s="81" t="s">
        <v>161</v>
      </c>
      <c r="G8" s="82">
        <f>C8-D8</f>
        <v>27780</v>
      </c>
    </row>
    <row r="9" spans="1:8" ht="17.25" thickBot="1">
      <c r="A9" s="27"/>
      <c r="B9" s="28" t="s">
        <v>23</v>
      </c>
      <c r="C9" s="29">
        <f>SUM(C5:C8)</f>
        <v>14553812</v>
      </c>
      <c r="D9" s="29">
        <f>SUM(D5:D8)</f>
        <v>14444676</v>
      </c>
      <c r="E9" s="30">
        <f>D9/C9</f>
        <v>0.99250120861805824</v>
      </c>
      <c r="F9" s="28"/>
      <c r="G9" s="68">
        <f>C9-D9</f>
        <v>109136</v>
      </c>
      <c r="H9" s="83"/>
    </row>
    <row r="10" spans="1:8" ht="17.25" thickTop="1"/>
  </sheetData>
  <mergeCells count="9">
    <mergeCell ref="A1:H1"/>
    <mergeCell ref="A3:A4"/>
    <mergeCell ref="B3:F3"/>
    <mergeCell ref="A5:A6"/>
    <mergeCell ref="B5:B6"/>
    <mergeCell ref="C5:C6"/>
    <mergeCell ref="D5:D6"/>
    <mergeCell ref="E5:E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B16" sqref="B1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8" t="str">
        <f>'108年總表'!A1</f>
        <v>臺南市新化區暨唪口里辦理
「108年度臺南市永康垃圾資源回收(焚化)廠營運階段回饋金」110年度10月份執行情況表</v>
      </c>
      <c r="B1" s="88"/>
      <c r="C1" s="88"/>
      <c r="D1" s="88"/>
      <c r="E1" s="88"/>
      <c r="F1" s="88"/>
      <c r="G1" s="88"/>
      <c r="H1" s="88"/>
    </row>
    <row r="2" spans="1:8" ht="17.25" thickBot="1">
      <c r="A2" t="str">
        <f>'108年總表'!A2</f>
        <v>製表日期：110年11月2日</v>
      </c>
    </row>
    <row r="3" spans="1:8" ht="17.25" thickTop="1">
      <c r="A3" s="89" t="s">
        <v>15</v>
      </c>
      <c r="B3" s="91" t="s">
        <v>33</v>
      </c>
      <c r="C3" s="91"/>
      <c r="D3" s="91"/>
      <c r="E3" s="91"/>
      <c r="F3" s="91"/>
      <c r="G3" s="19"/>
    </row>
    <row r="4" spans="1:8">
      <c r="A4" s="90"/>
      <c r="B4" s="20" t="s">
        <v>17</v>
      </c>
      <c r="C4" s="21" t="s">
        <v>35</v>
      </c>
      <c r="D4" s="21" t="s">
        <v>19</v>
      </c>
      <c r="E4" s="22" t="s">
        <v>20</v>
      </c>
      <c r="F4" s="20" t="s">
        <v>21</v>
      </c>
      <c r="G4" s="23" t="s">
        <v>124</v>
      </c>
    </row>
    <row r="5" spans="1:8" ht="84.75" customHeight="1">
      <c r="A5" s="92" t="s">
        <v>22</v>
      </c>
      <c r="B5" s="57" t="s">
        <v>95</v>
      </c>
      <c r="C5" s="25">
        <v>8399</v>
      </c>
      <c r="D5" s="25">
        <v>7878</v>
      </c>
      <c r="E5" s="26">
        <f>D5/C5</f>
        <v>0.93796880581021547</v>
      </c>
      <c r="F5" s="24" t="s">
        <v>151</v>
      </c>
      <c r="G5" s="67">
        <f>C5-D5</f>
        <v>521</v>
      </c>
    </row>
    <row r="6" spans="1:8" ht="199.5">
      <c r="A6" s="93"/>
      <c r="B6" s="57" t="s">
        <v>82</v>
      </c>
      <c r="C6" s="25">
        <v>43792</v>
      </c>
      <c r="D6" s="25">
        <v>39666</v>
      </c>
      <c r="E6" s="26">
        <f>D6/C6</f>
        <v>0.90578187796857879</v>
      </c>
      <c r="F6" s="24" t="s">
        <v>147</v>
      </c>
      <c r="G6" s="67">
        <f t="shared" ref="G6:G7" si="0">C6-D6</f>
        <v>4126</v>
      </c>
    </row>
    <row r="7" spans="1:8" ht="17.25" thickBot="1">
      <c r="A7" s="27"/>
      <c r="B7" s="28" t="s">
        <v>96</v>
      </c>
      <c r="C7" s="29">
        <f>SUM(C5:C6)</f>
        <v>52191</v>
      </c>
      <c r="D7" s="29">
        <f>D5+D6</f>
        <v>47544</v>
      </c>
      <c r="E7" s="26">
        <f>D7/C7</f>
        <v>0.9109616600563315</v>
      </c>
      <c r="F7" s="28"/>
      <c r="G7" s="67">
        <f t="shared" si="0"/>
        <v>4647</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3" workbookViewId="0">
      <selection activeCell="C12" sqref="C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4" t="str">
        <f>'108年總表'!A1</f>
        <v>臺南市新化區暨唪口里辦理
「108年度臺南市永康垃圾資源回收(焚化)廠營運階段回饋金」110年度10月份執行情況表</v>
      </c>
      <c r="B1" s="104"/>
      <c r="C1" s="104"/>
      <c r="D1" s="104"/>
      <c r="E1" s="104"/>
      <c r="F1" s="104"/>
      <c r="G1" s="104"/>
      <c r="H1" s="104"/>
    </row>
    <row r="2" spans="1:8" ht="17.25" thickBot="1">
      <c r="A2" t="str">
        <f>'108年總表'!A2</f>
        <v>製表日期：110年11月2日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71.25">
      <c r="A5" s="105" t="s">
        <v>39</v>
      </c>
      <c r="B5" s="35" t="s">
        <v>40</v>
      </c>
      <c r="C5" s="25">
        <v>350000</v>
      </c>
      <c r="D5" s="25">
        <v>350000</v>
      </c>
      <c r="E5" s="26">
        <f t="shared" ref="E5:E14" si="0">D5/C5</f>
        <v>1</v>
      </c>
      <c r="F5" s="24" t="s">
        <v>162</v>
      </c>
      <c r="G5" s="49">
        <f>C5-D5</f>
        <v>0</v>
      </c>
    </row>
    <row r="6" spans="1:8" ht="52.5" customHeight="1">
      <c r="A6" s="105"/>
      <c r="B6" s="31" t="s">
        <v>25</v>
      </c>
      <c r="C6" s="25">
        <v>20000</v>
      </c>
      <c r="D6" s="25">
        <v>20000</v>
      </c>
      <c r="E6" s="26">
        <f t="shared" si="0"/>
        <v>1</v>
      </c>
      <c r="F6" s="71" t="s">
        <v>163</v>
      </c>
      <c r="G6" s="49">
        <f t="shared" ref="G6:G14" si="1">C6-D6</f>
        <v>0</v>
      </c>
    </row>
    <row r="7" spans="1:8" ht="59.25" customHeight="1">
      <c r="A7" s="105"/>
      <c r="B7" s="31" t="s">
        <v>26</v>
      </c>
      <c r="C7" s="25">
        <v>100000</v>
      </c>
      <c r="D7" s="25">
        <v>99600</v>
      </c>
      <c r="E7" s="26">
        <f t="shared" si="0"/>
        <v>0.996</v>
      </c>
      <c r="F7" s="24" t="s">
        <v>109</v>
      </c>
      <c r="G7" s="49">
        <f t="shared" si="1"/>
        <v>400</v>
      </c>
    </row>
    <row r="8" spans="1:8" ht="114">
      <c r="A8" s="105"/>
      <c r="B8" s="31" t="s">
        <v>27</v>
      </c>
      <c r="C8" s="25">
        <v>70000</v>
      </c>
      <c r="D8" s="25">
        <v>70000</v>
      </c>
      <c r="E8" s="26">
        <f t="shared" si="0"/>
        <v>1</v>
      </c>
      <c r="F8" s="24" t="s">
        <v>144</v>
      </c>
      <c r="G8" s="49">
        <f t="shared" si="1"/>
        <v>0</v>
      </c>
    </row>
    <row r="9" spans="1:8" ht="49.5">
      <c r="A9" s="105"/>
      <c r="B9" s="31" t="s">
        <v>28</v>
      </c>
      <c r="C9" s="25">
        <v>30000</v>
      </c>
      <c r="D9" s="25">
        <v>30000</v>
      </c>
      <c r="E9" s="26">
        <f t="shared" si="0"/>
        <v>1</v>
      </c>
      <c r="F9" s="71" t="s">
        <v>127</v>
      </c>
      <c r="G9" s="49">
        <f t="shared" si="1"/>
        <v>0</v>
      </c>
    </row>
    <row r="10" spans="1:8" ht="111.75" customHeight="1">
      <c r="A10" s="105"/>
      <c r="B10" s="31" t="s">
        <v>29</v>
      </c>
      <c r="C10" s="25">
        <v>60000</v>
      </c>
      <c r="D10" s="25">
        <v>60000</v>
      </c>
      <c r="E10" s="26">
        <f t="shared" si="0"/>
        <v>1</v>
      </c>
      <c r="F10" s="71" t="s">
        <v>136</v>
      </c>
      <c r="G10" s="49">
        <f t="shared" si="1"/>
        <v>0</v>
      </c>
    </row>
    <row r="11" spans="1:8" ht="42.75" customHeight="1">
      <c r="A11" s="105"/>
      <c r="B11" s="31" t="s">
        <v>30</v>
      </c>
      <c r="C11" s="25">
        <v>100000</v>
      </c>
      <c r="D11" s="25">
        <v>99000</v>
      </c>
      <c r="E11" s="26">
        <f t="shared" si="0"/>
        <v>0.99</v>
      </c>
      <c r="F11" s="71" t="s">
        <v>108</v>
      </c>
      <c r="G11" s="49">
        <f t="shared" si="1"/>
        <v>1000</v>
      </c>
    </row>
    <row r="12" spans="1:8" ht="228">
      <c r="A12" s="105"/>
      <c r="B12" s="31" t="s">
        <v>31</v>
      </c>
      <c r="C12" s="25">
        <v>200000</v>
      </c>
      <c r="D12" s="25">
        <v>200000</v>
      </c>
      <c r="E12" s="26">
        <f t="shared" si="0"/>
        <v>1</v>
      </c>
      <c r="F12" s="24" t="s">
        <v>133</v>
      </c>
      <c r="G12" s="49">
        <f t="shared" si="1"/>
        <v>0</v>
      </c>
    </row>
    <row r="13" spans="1:8" ht="85.5">
      <c r="A13" s="84"/>
      <c r="B13" s="31" t="s">
        <v>41</v>
      </c>
      <c r="C13" s="25">
        <v>70000</v>
      </c>
      <c r="D13" s="50">
        <v>70000</v>
      </c>
      <c r="E13" s="26">
        <f>D13/C13</f>
        <v>1</v>
      </c>
      <c r="F13" s="24" t="s">
        <v>148</v>
      </c>
      <c r="G13" s="49">
        <f>C13-D13</f>
        <v>0</v>
      </c>
    </row>
    <row r="14" spans="1:8">
      <c r="A14" s="32"/>
      <c r="B14" s="32" t="s">
        <v>42</v>
      </c>
      <c r="C14" s="25">
        <f>SUM(C5:C13)</f>
        <v>1000000</v>
      </c>
      <c r="D14" s="25">
        <f>SUM(D5:D13)</f>
        <v>998600</v>
      </c>
      <c r="E14" s="26">
        <f t="shared" si="0"/>
        <v>0.99860000000000004</v>
      </c>
      <c r="F14" s="62"/>
      <c r="G14" s="49">
        <f t="shared" si="1"/>
        <v>1400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13" workbookViewId="0">
      <selection activeCell="M6" sqref="M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4" t="str">
        <f>'108年總表'!A1</f>
        <v>臺南市新化區暨唪口里辦理
「108年度臺南市永康垃圾資源回收(焚化)廠營運階段回饋金」110年度10月份執行情況表</v>
      </c>
      <c r="B1" s="104"/>
      <c r="C1" s="104"/>
      <c r="D1" s="104"/>
      <c r="E1" s="104"/>
      <c r="F1" s="104"/>
      <c r="G1" s="104"/>
      <c r="H1" s="104"/>
    </row>
    <row r="2" spans="1:8" ht="17.25" thickBot="1">
      <c r="A2" t="str">
        <f>'108年總表'!A2</f>
        <v>製表日期：110年11月2日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114">
      <c r="A5" s="106" t="s">
        <v>43</v>
      </c>
      <c r="B5" s="31" t="s">
        <v>86</v>
      </c>
      <c r="C5" s="25">
        <v>450000</v>
      </c>
      <c r="D5" s="25">
        <v>450000</v>
      </c>
      <c r="E5" s="26">
        <f t="shared" ref="E5:E14" si="0">D5/C5</f>
        <v>1</v>
      </c>
      <c r="F5" s="75" t="s">
        <v>158</v>
      </c>
      <c r="G5" s="49">
        <f>C5-D5</f>
        <v>0</v>
      </c>
    </row>
    <row r="6" spans="1:8" ht="171">
      <c r="A6" s="106"/>
      <c r="B6" s="44" t="s">
        <v>99</v>
      </c>
      <c r="C6" s="42">
        <v>50000</v>
      </c>
      <c r="D6" s="25">
        <v>50000</v>
      </c>
      <c r="E6" s="26">
        <f t="shared" si="0"/>
        <v>1</v>
      </c>
      <c r="F6" s="24" t="s">
        <v>131</v>
      </c>
      <c r="G6" s="49">
        <f>C6-D6</f>
        <v>0</v>
      </c>
    </row>
    <row r="7" spans="1:8" ht="57.75" customHeight="1">
      <c r="A7" s="106"/>
      <c r="B7" s="31" t="s">
        <v>45</v>
      </c>
      <c r="C7" s="25">
        <v>20000</v>
      </c>
      <c r="D7" s="25">
        <v>20000</v>
      </c>
      <c r="E7" s="26">
        <f t="shared" si="0"/>
        <v>1</v>
      </c>
      <c r="F7" s="24" t="s">
        <v>137</v>
      </c>
      <c r="G7" s="49">
        <f t="shared" ref="G7:G14" si="1">C7-D7</f>
        <v>0</v>
      </c>
    </row>
    <row r="8" spans="1:8" ht="99.75">
      <c r="A8" s="106"/>
      <c r="B8" s="31" t="s">
        <v>46</v>
      </c>
      <c r="C8" s="25">
        <v>90000</v>
      </c>
      <c r="D8" s="25">
        <v>90000</v>
      </c>
      <c r="E8" s="26">
        <f t="shared" si="0"/>
        <v>1</v>
      </c>
      <c r="F8" s="24" t="s">
        <v>120</v>
      </c>
      <c r="G8" s="49">
        <f t="shared" si="1"/>
        <v>0</v>
      </c>
    </row>
    <row r="9" spans="1:8" ht="99.75">
      <c r="A9" s="106"/>
      <c r="B9" s="31" t="s">
        <v>47</v>
      </c>
      <c r="C9" s="25">
        <v>90000</v>
      </c>
      <c r="D9" s="25">
        <v>90000</v>
      </c>
      <c r="E9" s="26">
        <f t="shared" si="0"/>
        <v>1</v>
      </c>
      <c r="F9" s="24" t="s">
        <v>132</v>
      </c>
      <c r="G9" s="49">
        <f t="shared" si="1"/>
        <v>0</v>
      </c>
    </row>
    <row r="10" spans="1:8" ht="57">
      <c r="A10" s="106"/>
      <c r="B10" s="31" t="s">
        <v>48</v>
      </c>
      <c r="C10" s="25">
        <v>70000</v>
      </c>
      <c r="D10" s="25">
        <v>70000</v>
      </c>
      <c r="E10" s="26">
        <f t="shared" si="0"/>
        <v>1</v>
      </c>
      <c r="F10" s="24" t="s">
        <v>110</v>
      </c>
      <c r="G10" s="49">
        <f t="shared" si="1"/>
        <v>0</v>
      </c>
    </row>
    <row r="11" spans="1:8" ht="111.75" customHeight="1">
      <c r="A11" s="47"/>
      <c r="B11" s="44" t="s">
        <v>49</v>
      </c>
      <c r="C11" s="42">
        <v>110000</v>
      </c>
      <c r="D11" s="42">
        <v>109500</v>
      </c>
      <c r="E11" s="43">
        <f t="shared" si="0"/>
        <v>0.99545454545454548</v>
      </c>
      <c r="F11" s="24" t="s">
        <v>139</v>
      </c>
      <c r="G11" s="49">
        <f t="shared" si="1"/>
        <v>500</v>
      </c>
    </row>
    <row r="12" spans="1:8" ht="51" customHeight="1">
      <c r="A12" s="61"/>
      <c r="B12" s="44" t="s">
        <v>88</v>
      </c>
      <c r="C12" s="42">
        <v>70000</v>
      </c>
      <c r="D12" s="42">
        <v>70000</v>
      </c>
      <c r="E12" s="43">
        <f t="shared" si="0"/>
        <v>1</v>
      </c>
      <c r="F12" s="24" t="s">
        <v>114</v>
      </c>
      <c r="G12" s="49">
        <f t="shared" si="1"/>
        <v>0</v>
      </c>
    </row>
    <row r="13" spans="1:8" ht="75" customHeight="1">
      <c r="A13" s="55"/>
      <c r="B13" s="31" t="s">
        <v>44</v>
      </c>
      <c r="C13" s="25">
        <v>50000</v>
      </c>
      <c r="D13" s="50">
        <v>50000</v>
      </c>
      <c r="E13" s="26">
        <f>D13/C13</f>
        <v>1</v>
      </c>
      <c r="F13" s="75" t="s">
        <v>143</v>
      </c>
      <c r="G13" s="49">
        <f>C13-D13</f>
        <v>0</v>
      </c>
    </row>
    <row r="14" spans="1:8" ht="17.25" thickBot="1">
      <c r="A14" s="27"/>
      <c r="B14" s="28" t="s">
        <v>42</v>
      </c>
      <c r="C14" s="29">
        <f>SUM(C5:C13)</f>
        <v>1000000</v>
      </c>
      <c r="D14" s="29">
        <f>SUM(D5:D13)</f>
        <v>999500</v>
      </c>
      <c r="E14" s="30">
        <f t="shared" si="0"/>
        <v>0.99950000000000006</v>
      </c>
      <c r="F14" s="63"/>
      <c r="G14" s="49">
        <f t="shared" si="1"/>
        <v>500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F5" sqref="F5"/>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104" t="str">
        <f>'108年總表'!A1</f>
        <v>臺南市新化區暨唪口里辦理
「108年度臺南市永康垃圾資源回收(焚化)廠營運階段回饋金」110年度10月份執行情況表</v>
      </c>
      <c r="B1" s="104"/>
      <c r="C1" s="104"/>
      <c r="D1" s="104"/>
      <c r="E1" s="104"/>
      <c r="F1" s="104"/>
      <c r="G1" s="104"/>
      <c r="H1" s="104"/>
    </row>
    <row r="2" spans="1:8" ht="17.25" thickBot="1">
      <c r="A2" t="str">
        <f>'108年總表'!A2</f>
        <v>製表日期：110年11月2日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48" customHeight="1">
      <c r="A5" s="107" t="s">
        <v>50</v>
      </c>
      <c r="B5" s="31" t="s">
        <v>51</v>
      </c>
      <c r="C5" s="25">
        <v>600000</v>
      </c>
      <c r="D5" s="25">
        <v>504690</v>
      </c>
      <c r="E5" s="26">
        <f t="shared" ref="E5:E11" si="0">D5/C5</f>
        <v>0.84114999999999995</v>
      </c>
      <c r="F5" s="24" t="s">
        <v>149</v>
      </c>
      <c r="G5" s="49">
        <f>C5-D5</f>
        <v>95310</v>
      </c>
    </row>
    <row r="6" spans="1:8" ht="57">
      <c r="A6" s="106"/>
      <c r="B6" s="31" t="s">
        <v>53</v>
      </c>
      <c r="C6" s="25">
        <v>80000</v>
      </c>
      <c r="D6" s="25">
        <v>80000</v>
      </c>
      <c r="E6" s="26">
        <f t="shared" si="0"/>
        <v>1</v>
      </c>
      <c r="F6" s="24" t="s">
        <v>118</v>
      </c>
      <c r="G6" s="49">
        <f t="shared" ref="G6:G11" si="1">C6-D6</f>
        <v>0</v>
      </c>
    </row>
    <row r="7" spans="1:8" ht="85.5">
      <c r="A7" s="106"/>
      <c r="B7" s="31" t="s">
        <v>54</v>
      </c>
      <c r="C7" s="25">
        <v>100000</v>
      </c>
      <c r="D7" s="25">
        <v>100000</v>
      </c>
      <c r="E7" s="26">
        <f t="shared" si="0"/>
        <v>1</v>
      </c>
      <c r="F7" s="24" t="s">
        <v>115</v>
      </c>
      <c r="G7" s="49">
        <f t="shared" si="1"/>
        <v>0</v>
      </c>
    </row>
    <row r="8" spans="1:8" ht="57">
      <c r="A8" s="106"/>
      <c r="B8" s="31" t="s">
        <v>55</v>
      </c>
      <c r="C8" s="25">
        <v>60000</v>
      </c>
      <c r="D8" s="50">
        <v>60000</v>
      </c>
      <c r="E8" s="26">
        <f t="shared" si="0"/>
        <v>1</v>
      </c>
      <c r="F8" s="48" t="s">
        <v>111</v>
      </c>
      <c r="G8" s="49">
        <f t="shared" si="1"/>
        <v>0</v>
      </c>
    </row>
    <row r="9" spans="1:8" ht="128.25">
      <c r="A9" s="106"/>
      <c r="B9" s="31" t="s">
        <v>56</v>
      </c>
      <c r="C9" s="25">
        <v>100000</v>
      </c>
      <c r="D9" s="25">
        <v>100000</v>
      </c>
      <c r="E9" s="26">
        <f t="shared" si="0"/>
        <v>1</v>
      </c>
      <c r="F9" s="24" t="s">
        <v>138</v>
      </c>
      <c r="G9" s="49">
        <f t="shared" si="1"/>
        <v>0</v>
      </c>
    </row>
    <row r="10" spans="1:8" ht="42.75">
      <c r="A10" s="106"/>
      <c r="B10" s="31" t="s">
        <v>52</v>
      </c>
      <c r="C10" s="25">
        <v>60000</v>
      </c>
      <c r="D10" s="50">
        <v>60000</v>
      </c>
      <c r="E10" s="26">
        <f>D10/C10</f>
        <v>1</v>
      </c>
      <c r="F10" s="24" t="s">
        <v>140</v>
      </c>
      <c r="G10" s="49">
        <f>C10-D10</f>
        <v>0</v>
      </c>
    </row>
    <row r="11" spans="1:8">
      <c r="A11" s="108"/>
      <c r="B11" s="32" t="s">
        <v>42</v>
      </c>
      <c r="C11" s="25">
        <f>SUM(C5:C10)</f>
        <v>1000000</v>
      </c>
      <c r="D11" s="25">
        <f>SUM(D5:D10)</f>
        <v>904690</v>
      </c>
      <c r="E11" s="26">
        <f t="shared" si="0"/>
        <v>0.90468999999999999</v>
      </c>
      <c r="F11" s="48"/>
      <c r="G11" s="49">
        <f t="shared" si="1"/>
        <v>95310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F5" sqref="F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4" t="str">
        <f>'108年總表'!A1</f>
        <v>臺南市新化區暨唪口里辦理
「108年度臺南市永康垃圾資源回收(焚化)廠營運階段回饋金」110年度10月份執行情況表</v>
      </c>
      <c r="B1" s="104"/>
      <c r="C1" s="104"/>
      <c r="D1" s="104"/>
      <c r="E1" s="104"/>
      <c r="F1" s="104"/>
      <c r="G1" s="104"/>
      <c r="H1" s="60"/>
    </row>
    <row r="2" spans="1:8" ht="17.25" thickBot="1">
      <c r="A2" t="str">
        <f>'108年總表'!A2</f>
        <v>製表日期：110年11月2日</v>
      </c>
    </row>
    <row r="3" spans="1:8" ht="17.25" thickTop="1">
      <c r="A3" s="89" t="s">
        <v>15</v>
      </c>
      <c r="B3" s="91" t="s">
        <v>16</v>
      </c>
      <c r="C3" s="91"/>
      <c r="D3" s="91"/>
      <c r="E3" s="91"/>
      <c r="F3" s="91"/>
      <c r="G3" s="19"/>
    </row>
    <row r="4" spans="1:8">
      <c r="A4" s="90"/>
      <c r="B4" s="20" t="s">
        <v>17</v>
      </c>
      <c r="C4" s="21" t="s">
        <v>18</v>
      </c>
      <c r="D4" s="21" t="s">
        <v>19</v>
      </c>
      <c r="E4" s="22" t="s">
        <v>20</v>
      </c>
      <c r="F4" s="20" t="s">
        <v>21</v>
      </c>
      <c r="G4" s="23" t="s">
        <v>124</v>
      </c>
    </row>
    <row r="5" spans="1:8" ht="297.75" customHeight="1">
      <c r="A5" s="107" t="s">
        <v>24</v>
      </c>
      <c r="B5" s="58" t="s">
        <v>83</v>
      </c>
      <c r="C5" s="59">
        <v>2791259</v>
      </c>
      <c r="D5" s="25">
        <v>2616462</v>
      </c>
      <c r="E5" s="26">
        <f>D5/C5</f>
        <v>0.93737700442703453</v>
      </c>
      <c r="F5" s="78" t="s">
        <v>142</v>
      </c>
      <c r="G5" s="49">
        <f>C5-D5</f>
        <v>174797</v>
      </c>
    </row>
    <row r="6" spans="1:8" ht="102" customHeight="1">
      <c r="A6" s="108"/>
      <c r="B6" s="33" t="s">
        <v>57</v>
      </c>
      <c r="C6" s="25">
        <v>1799658</v>
      </c>
      <c r="D6" s="25">
        <v>1799658</v>
      </c>
      <c r="E6" s="26">
        <f t="shared" ref="E6" si="0">D6/C6</f>
        <v>1</v>
      </c>
      <c r="F6" s="78" t="s">
        <v>126</v>
      </c>
      <c r="G6" s="51">
        <f>C6-D6</f>
        <v>0</v>
      </c>
    </row>
    <row r="7" spans="1:8" ht="17.25" thickBot="1">
      <c r="A7" s="27"/>
      <c r="B7" s="28" t="s">
        <v>23</v>
      </c>
      <c r="C7" s="29">
        <f>SUM(C5:C6)</f>
        <v>4590917</v>
      </c>
      <c r="D7" s="29">
        <f>SUM(D5:D6)</f>
        <v>4416120</v>
      </c>
      <c r="E7" s="30">
        <f>D7/C7</f>
        <v>0.96192547153433616</v>
      </c>
      <c r="F7" s="28"/>
      <c r="G7" s="29">
        <f>C7-D7</f>
        <v>174797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workbookViewId="0">
      <selection activeCell="D6" sqref="D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4" t="str">
        <f>'108年總表'!A1</f>
        <v>臺南市新化區暨唪口里辦理
「108年度臺南市永康垃圾資源回收(焚化)廠營運階段回饋金」110年度10月份執行情況表</v>
      </c>
      <c r="B1" s="104"/>
      <c r="C1" s="104"/>
      <c r="D1" s="104"/>
      <c r="E1" s="104"/>
      <c r="F1" s="104"/>
      <c r="G1" s="104"/>
      <c r="H1" s="104"/>
    </row>
    <row r="2" spans="1:8" ht="17.25" thickBot="1">
      <c r="A2" t="str">
        <f>'108年總表'!A2</f>
        <v>製表日期：110年11月2日</v>
      </c>
    </row>
    <row r="3" spans="1:8" ht="17.25" customHeight="1" thickTop="1">
      <c r="A3" s="89" t="s">
        <v>32</v>
      </c>
      <c r="B3" s="109" t="s">
        <v>33</v>
      </c>
      <c r="C3" s="110"/>
      <c r="D3" s="110"/>
      <c r="E3" s="110"/>
      <c r="F3" s="110"/>
      <c r="G3" s="111"/>
    </row>
    <row r="4" spans="1:8">
      <c r="A4" s="90"/>
      <c r="B4" s="20" t="s">
        <v>34</v>
      </c>
      <c r="C4" s="21" t="s">
        <v>35</v>
      </c>
      <c r="D4" s="21" t="s">
        <v>36</v>
      </c>
      <c r="E4" s="22" t="s">
        <v>37</v>
      </c>
      <c r="F4" s="34" t="s">
        <v>38</v>
      </c>
      <c r="G4" s="23" t="s">
        <v>124</v>
      </c>
    </row>
    <row r="5" spans="1:8" ht="99.75">
      <c r="A5" s="107" t="s">
        <v>58</v>
      </c>
      <c r="B5" s="35" t="s">
        <v>89</v>
      </c>
      <c r="C5" s="25">
        <v>288000</v>
      </c>
      <c r="D5" s="25">
        <v>288000</v>
      </c>
      <c r="E5" s="26">
        <f t="shared" ref="E5:E15" si="0">D5/C5</f>
        <v>1</v>
      </c>
      <c r="F5" s="73" t="s">
        <v>166</v>
      </c>
      <c r="G5" s="49">
        <f>C5-D5</f>
        <v>0</v>
      </c>
    </row>
    <row r="6" spans="1:8" ht="192.75" customHeight="1">
      <c r="A6" s="106"/>
      <c r="B6" s="35" t="s">
        <v>90</v>
      </c>
      <c r="C6" s="25">
        <v>94000</v>
      </c>
      <c r="D6" s="25">
        <v>94000</v>
      </c>
      <c r="E6" s="26">
        <f t="shared" si="0"/>
        <v>1</v>
      </c>
      <c r="F6" s="24" t="s">
        <v>156</v>
      </c>
      <c r="G6" s="49">
        <f t="shared" ref="G6:G15" si="1">C6-D6</f>
        <v>0</v>
      </c>
    </row>
    <row r="7" spans="1:8" ht="33">
      <c r="A7" s="106"/>
      <c r="B7" s="35" t="s">
        <v>59</v>
      </c>
      <c r="C7" s="25">
        <v>0</v>
      </c>
      <c r="D7" s="50"/>
      <c r="E7" s="26">
        <v>0</v>
      </c>
      <c r="F7" s="52"/>
      <c r="G7" s="49">
        <f t="shared" si="1"/>
        <v>0</v>
      </c>
    </row>
    <row r="8" spans="1:8" ht="42.75">
      <c r="A8" s="106"/>
      <c r="B8" s="35" t="s">
        <v>60</v>
      </c>
      <c r="C8" s="25">
        <v>98000</v>
      </c>
      <c r="D8" s="50">
        <v>98000</v>
      </c>
      <c r="E8" s="26">
        <f t="shared" si="0"/>
        <v>1</v>
      </c>
      <c r="F8" s="24" t="s">
        <v>116</v>
      </c>
      <c r="G8" s="49">
        <f t="shared" si="1"/>
        <v>0</v>
      </c>
    </row>
    <row r="9" spans="1:8" ht="85.5">
      <c r="A9" s="106"/>
      <c r="B9" s="35" t="s">
        <v>61</v>
      </c>
      <c r="C9" s="25">
        <v>130000</v>
      </c>
      <c r="D9" s="25">
        <v>130000</v>
      </c>
      <c r="E9" s="26">
        <f t="shared" si="0"/>
        <v>1</v>
      </c>
      <c r="F9" s="73" t="s">
        <v>119</v>
      </c>
      <c r="G9" s="49">
        <f t="shared" si="1"/>
        <v>0</v>
      </c>
    </row>
    <row r="10" spans="1:8" ht="57">
      <c r="A10" s="106"/>
      <c r="B10" s="35" t="s">
        <v>62</v>
      </c>
      <c r="C10" s="25">
        <v>96000</v>
      </c>
      <c r="D10" s="25">
        <v>96000</v>
      </c>
      <c r="E10" s="26">
        <f t="shared" si="0"/>
        <v>1</v>
      </c>
      <c r="F10" s="52" t="s">
        <v>104</v>
      </c>
      <c r="G10" s="49">
        <f t="shared" si="1"/>
        <v>0</v>
      </c>
    </row>
    <row r="11" spans="1:8" ht="49.5" customHeight="1">
      <c r="A11" s="106"/>
      <c r="B11" s="41" t="s">
        <v>63</v>
      </c>
      <c r="C11" s="42">
        <v>96000</v>
      </c>
      <c r="D11" s="42">
        <v>96000</v>
      </c>
      <c r="E11" s="43">
        <f t="shared" si="0"/>
        <v>1</v>
      </c>
      <c r="F11" s="64" t="s">
        <v>103</v>
      </c>
      <c r="G11" s="49">
        <f t="shared" si="1"/>
        <v>0</v>
      </c>
    </row>
    <row r="12" spans="1:8" ht="42.75">
      <c r="A12" s="106"/>
      <c r="B12" s="41" t="s">
        <v>91</v>
      </c>
      <c r="C12" s="42">
        <v>50000</v>
      </c>
      <c r="D12" s="42">
        <v>50000</v>
      </c>
      <c r="E12" s="43">
        <f t="shared" si="0"/>
        <v>1</v>
      </c>
      <c r="F12" s="64" t="s">
        <v>112</v>
      </c>
      <c r="G12" s="49">
        <f t="shared" si="1"/>
        <v>0</v>
      </c>
    </row>
    <row r="13" spans="1:8" ht="142.5">
      <c r="A13" s="106"/>
      <c r="B13" s="41" t="s">
        <v>100</v>
      </c>
      <c r="C13" s="42">
        <v>98000</v>
      </c>
      <c r="D13" s="42">
        <v>98000</v>
      </c>
      <c r="E13" s="43">
        <f t="shared" si="0"/>
        <v>1</v>
      </c>
      <c r="F13" s="76" t="s">
        <v>150</v>
      </c>
      <c r="G13" s="49">
        <f t="shared" si="1"/>
        <v>0</v>
      </c>
    </row>
    <row r="14" spans="1:8">
      <c r="A14" s="106"/>
      <c r="B14" s="41" t="s">
        <v>92</v>
      </c>
      <c r="C14" s="42">
        <v>50000</v>
      </c>
      <c r="D14" s="42"/>
      <c r="E14" s="43">
        <f t="shared" si="0"/>
        <v>0</v>
      </c>
      <c r="F14" s="64"/>
      <c r="G14" s="49">
        <f t="shared" si="1"/>
        <v>50000</v>
      </c>
    </row>
    <row r="15" spans="1:8" ht="17.25" thickBot="1">
      <c r="A15" s="112"/>
      <c r="B15" s="28" t="s">
        <v>42</v>
      </c>
      <c r="C15" s="29">
        <f>SUM(C5:C14)</f>
        <v>1000000</v>
      </c>
      <c r="D15" s="29">
        <f>SUM(D5:D13)</f>
        <v>950000</v>
      </c>
      <c r="E15" s="30">
        <f t="shared" si="0"/>
        <v>0.95</v>
      </c>
      <c r="F15" s="65"/>
      <c r="G15" s="49">
        <f t="shared" si="1"/>
        <v>50000</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7" workbookViewId="0">
      <selection activeCell="E7" sqref="E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4" t="str">
        <f>'108年總表'!A1</f>
        <v>臺南市新化區暨唪口里辦理
「108年度臺南市永康垃圾資源回收(焚化)廠營運階段回饋金」110年度10月份執行情況表</v>
      </c>
      <c r="B1" s="104"/>
      <c r="C1" s="104"/>
      <c r="D1" s="104"/>
      <c r="E1" s="104"/>
      <c r="F1" s="104"/>
      <c r="G1" s="104"/>
    </row>
    <row r="2" spans="1:7" ht="17.25" thickBot="1">
      <c r="A2" t="str">
        <f>'108年總表'!A2</f>
        <v>製表日期：110年11月2日</v>
      </c>
    </row>
    <row r="3" spans="1:7" ht="17.25" customHeight="1" thickTop="1">
      <c r="A3" s="89" t="s">
        <v>32</v>
      </c>
      <c r="B3" s="91" t="s">
        <v>33</v>
      </c>
      <c r="C3" s="91"/>
      <c r="D3" s="91"/>
      <c r="E3" s="91"/>
      <c r="F3" s="113"/>
      <c r="G3" s="36"/>
    </row>
    <row r="4" spans="1:7">
      <c r="A4" s="90"/>
      <c r="B4" s="20" t="s">
        <v>34</v>
      </c>
      <c r="C4" s="21" t="s">
        <v>35</v>
      </c>
      <c r="D4" s="21" t="s">
        <v>36</v>
      </c>
      <c r="E4" s="22" t="s">
        <v>37</v>
      </c>
      <c r="F4" s="20" t="s">
        <v>38</v>
      </c>
      <c r="G4" s="23" t="s">
        <v>124</v>
      </c>
    </row>
    <row r="5" spans="1:7" ht="54.75" customHeight="1">
      <c r="A5" s="107" t="s">
        <v>64</v>
      </c>
      <c r="B5" s="35" t="s">
        <v>65</v>
      </c>
      <c r="C5" s="25">
        <v>693260</v>
      </c>
      <c r="D5" s="25">
        <v>579954</v>
      </c>
      <c r="E5" s="26">
        <f t="shared" ref="E5:E14" si="0">D5/C5</f>
        <v>0.83656059775553182</v>
      </c>
      <c r="F5" s="24" t="s">
        <v>121</v>
      </c>
      <c r="G5" s="49">
        <f>C5-D5</f>
        <v>113306</v>
      </c>
    </row>
    <row r="6" spans="1:7" ht="72.75" customHeight="1">
      <c r="A6" s="106"/>
      <c r="B6" s="35" t="s">
        <v>66</v>
      </c>
      <c r="C6" s="25">
        <v>30000</v>
      </c>
      <c r="D6" s="25">
        <v>30000</v>
      </c>
      <c r="E6" s="26">
        <f t="shared" si="0"/>
        <v>1</v>
      </c>
      <c r="F6" s="24" t="s">
        <v>125</v>
      </c>
      <c r="G6" s="49">
        <f t="shared" ref="G6:G14" si="1">C6-D6</f>
        <v>0</v>
      </c>
    </row>
    <row r="7" spans="1:7" ht="57">
      <c r="A7" s="106"/>
      <c r="B7" s="35" t="s">
        <v>84</v>
      </c>
      <c r="C7" s="25">
        <v>46740</v>
      </c>
      <c r="D7" s="25">
        <v>46740</v>
      </c>
      <c r="E7" s="26">
        <f t="shared" si="0"/>
        <v>1</v>
      </c>
      <c r="F7" s="24" t="s">
        <v>157</v>
      </c>
      <c r="G7" s="49">
        <f t="shared" si="1"/>
        <v>0</v>
      </c>
    </row>
    <row r="8" spans="1:7" ht="114">
      <c r="A8" s="106"/>
      <c r="B8" s="35" t="s">
        <v>67</v>
      </c>
      <c r="C8" s="25">
        <v>60000</v>
      </c>
      <c r="D8" s="25">
        <v>60000</v>
      </c>
      <c r="E8" s="26">
        <f t="shared" si="0"/>
        <v>1</v>
      </c>
      <c r="F8" s="24" t="s">
        <v>145</v>
      </c>
      <c r="G8" s="49">
        <f t="shared" si="1"/>
        <v>0</v>
      </c>
    </row>
    <row r="9" spans="1:7" ht="85.5">
      <c r="A9" s="106"/>
      <c r="B9" s="35" t="s">
        <v>68</v>
      </c>
      <c r="C9" s="25">
        <v>60000</v>
      </c>
      <c r="D9" s="25">
        <v>60000</v>
      </c>
      <c r="E9" s="26">
        <f t="shared" si="0"/>
        <v>1</v>
      </c>
      <c r="F9" s="24" t="s">
        <v>134</v>
      </c>
      <c r="G9" s="49">
        <f t="shared" si="1"/>
        <v>0</v>
      </c>
    </row>
    <row r="10" spans="1:7" ht="71.25">
      <c r="A10" s="106"/>
      <c r="B10" s="35" t="s">
        <v>69</v>
      </c>
      <c r="C10" s="25">
        <v>20000</v>
      </c>
      <c r="D10" s="50">
        <v>20000</v>
      </c>
      <c r="E10" s="26">
        <f t="shared" si="0"/>
        <v>1</v>
      </c>
      <c r="F10" s="24" t="s">
        <v>122</v>
      </c>
      <c r="G10" s="49">
        <f t="shared" si="1"/>
        <v>0</v>
      </c>
    </row>
    <row r="11" spans="1:7" ht="42.75">
      <c r="A11" s="106"/>
      <c r="B11" s="35" t="s">
        <v>70</v>
      </c>
      <c r="C11" s="25">
        <v>30000</v>
      </c>
      <c r="D11" s="50">
        <v>30000</v>
      </c>
      <c r="E11" s="26">
        <f t="shared" si="0"/>
        <v>1</v>
      </c>
      <c r="F11" s="24" t="s">
        <v>146</v>
      </c>
      <c r="G11" s="49">
        <f t="shared" si="1"/>
        <v>0</v>
      </c>
    </row>
    <row r="12" spans="1:7" ht="49.5">
      <c r="A12" s="47"/>
      <c r="B12" s="35" t="s">
        <v>97</v>
      </c>
      <c r="C12" s="25">
        <v>0</v>
      </c>
      <c r="D12" s="50"/>
      <c r="E12" s="26">
        <v>0</v>
      </c>
      <c r="F12" s="24"/>
      <c r="G12" s="49">
        <f t="shared" si="1"/>
        <v>0</v>
      </c>
    </row>
    <row r="13" spans="1:7" ht="99.75">
      <c r="A13" s="47"/>
      <c r="B13" s="41" t="s">
        <v>71</v>
      </c>
      <c r="C13" s="42">
        <v>60000</v>
      </c>
      <c r="D13" s="53">
        <v>60000</v>
      </c>
      <c r="E13" s="43">
        <f t="shared" si="0"/>
        <v>1</v>
      </c>
      <c r="F13" s="24" t="s">
        <v>141</v>
      </c>
      <c r="G13" s="49">
        <f t="shared" si="1"/>
        <v>0</v>
      </c>
    </row>
    <row r="14" spans="1:7" ht="30.75" customHeight="1" thickBot="1">
      <c r="A14" s="27"/>
      <c r="B14" s="28" t="s">
        <v>42</v>
      </c>
      <c r="C14" s="29">
        <f>SUM(C5:C13)</f>
        <v>1000000</v>
      </c>
      <c r="D14" s="29">
        <f>SUM(D5:D13)</f>
        <v>886694</v>
      </c>
      <c r="E14" s="30">
        <f t="shared" si="0"/>
        <v>0.88669399999999998</v>
      </c>
      <c r="F14" s="63"/>
      <c r="G14" s="49">
        <f t="shared" si="1"/>
        <v>113306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2021-11-02T07:25:18Z</cp:lastPrinted>
  <dcterms:created xsi:type="dcterms:W3CDTF">2015-12-02T01:38:50Z</dcterms:created>
  <dcterms:modified xsi:type="dcterms:W3CDTF">2021-11-02T07:25:20Z</dcterms:modified>
</cp:coreProperties>
</file>