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890" windowWidth="28860" windowHeight="7695"/>
  </bookViews>
  <sheets>
    <sheet name="109年總表" sheetId="1" r:id="rId1"/>
    <sheet name="109新化水電" sheetId="2" r:id="rId2"/>
    <sheet name="行政作業費" sheetId="10" r:id="rId3"/>
    <sheet name="109崙頂" sheetId="6" r:id="rId4"/>
    <sheet name="109全興" sheetId="7" r:id="rId5"/>
    <sheet name="109唪口" sheetId="4" r:id="rId6"/>
    <sheet name="109唪口水電" sheetId="3" r:id="rId7"/>
    <sheet name="109北勢" sheetId="5" r:id="rId8"/>
    <sheet name="109協興" sheetId="8" r:id="rId9"/>
    <sheet name="109豐榮" sheetId="9" r:id="rId10"/>
  </sheets>
  <calcPr calcId="125725"/>
</workbook>
</file>

<file path=xl/calcChain.xml><?xml version="1.0" encoding="utf-8"?>
<calcChain xmlns="http://schemas.openxmlformats.org/spreadsheetml/2006/main">
  <c r="C13" i="4"/>
  <c r="E12"/>
  <c r="G12"/>
  <c r="E11"/>
  <c r="G11"/>
  <c r="C16" i="9"/>
  <c r="E15"/>
  <c r="G15"/>
  <c r="A2" i="6"/>
  <c r="A2" i="10"/>
  <c r="D16" i="9"/>
  <c r="D11" i="1" l="1"/>
  <c r="E6" i="7"/>
  <c r="E7"/>
  <c r="E14" i="9"/>
  <c r="G14"/>
  <c r="G6" i="7"/>
  <c r="C14"/>
  <c r="D13" i="1"/>
  <c r="D14" i="8"/>
  <c r="D16" i="1" l="1"/>
  <c r="E14"/>
  <c r="E6" i="3"/>
  <c r="B14" i="1"/>
  <c r="C14" s="1"/>
  <c r="A1" i="10"/>
  <c r="D7"/>
  <c r="C7"/>
  <c r="E7" s="1"/>
  <c r="G6"/>
  <c r="E6"/>
  <c r="G5"/>
  <c r="E5"/>
  <c r="F14" i="1" l="1"/>
  <c r="B15"/>
  <c r="C15" s="1"/>
  <c r="G15" s="1"/>
  <c r="G14"/>
  <c r="E15"/>
  <c r="G7" i="10"/>
  <c r="F15" i="1" l="1"/>
  <c r="C14" i="8"/>
  <c r="C15" i="5"/>
  <c r="E14"/>
  <c r="G14"/>
  <c r="D13" i="4"/>
  <c r="E12" i="7"/>
  <c r="G12"/>
  <c r="A1" i="3" l="1"/>
  <c r="D15" i="5"/>
  <c r="D7" i="3"/>
  <c r="D14" i="7"/>
  <c r="D14" i="6"/>
  <c r="G7" i="8"/>
  <c r="E7"/>
  <c r="C7" i="3"/>
  <c r="B12" i="1" s="1"/>
  <c r="C14" i="6"/>
  <c r="C6" i="2"/>
  <c r="A1" l="1"/>
  <c r="A1" i="8"/>
  <c r="A1" i="5"/>
  <c r="G5" i="2"/>
  <c r="E10" i="4" l="1"/>
  <c r="E6"/>
  <c r="E7"/>
  <c r="E8"/>
  <c r="E9"/>
  <c r="G10"/>
  <c r="G6"/>
  <c r="G7"/>
  <c r="G8"/>
  <c r="G9"/>
  <c r="E5" i="1" l="1"/>
  <c r="G13" i="6"/>
  <c r="G6"/>
  <c r="G7"/>
  <c r="G8"/>
  <c r="G9"/>
  <c r="G10"/>
  <c r="G11"/>
  <c r="G12"/>
  <c r="E10" i="1"/>
  <c r="B10"/>
  <c r="G12" i="9"/>
  <c r="E12"/>
  <c r="G11"/>
  <c r="E11"/>
  <c r="G10"/>
  <c r="E10"/>
  <c r="G9"/>
  <c r="E9"/>
  <c r="G8"/>
  <c r="E8"/>
  <c r="G7"/>
  <c r="E7"/>
  <c r="G6"/>
  <c r="E6"/>
  <c r="G13"/>
  <c r="E13"/>
  <c r="G5"/>
  <c r="E5"/>
  <c r="B9" i="1"/>
  <c r="G13" i="8"/>
  <c r="E13"/>
  <c r="G12"/>
  <c r="E12"/>
  <c r="G11"/>
  <c r="E11"/>
  <c r="G10"/>
  <c r="E10"/>
  <c r="G9"/>
  <c r="E9"/>
  <c r="G8"/>
  <c r="E8"/>
  <c r="G6"/>
  <c r="E6"/>
  <c r="G5"/>
  <c r="E5"/>
  <c r="E8" i="1"/>
  <c r="G13" i="5"/>
  <c r="E13"/>
  <c r="G12"/>
  <c r="E12"/>
  <c r="G11"/>
  <c r="E11"/>
  <c r="G10"/>
  <c r="E10"/>
  <c r="G9"/>
  <c r="E9"/>
  <c r="G8"/>
  <c r="E8"/>
  <c r="G7"/>
  <c r="E7"/>
  <c r="G6"/>
  <c r="E6"/>
  <c r="G5"/>
  <c r="E5"/>
  <c r="E7" i="1"/>
  <c r="G5" i="4"/>
  <c r="E5"/>
  <c r="E6" i="1"/>
  <c r="E14" i="7"/>
  <c r="G11"/>
  <c r="E11"/>
  <c r="G10"/>
  <c r="E10"/>
  <c r="G9"/>
  <c r="E9"/>
  <c r="G8"/>
  <c r="E8"/>
  <c r="G7"/>
  <c r="G13"/>
  <c r="E13"/>
  <c r="G5"/>
  <c r="E5"/>
  <c r="B5" i="1"/>
  <c r="E14" i="6"/>
  <c r="E12"/>
  <c r="E11"/>
  <c r="E10"/>
  <c r="E9"/>
  <c r="E8"/>
  <c r="E7"/>
  <c r="E6"/>
  <c r="E13"/>
  <c r="G5"/>
  <c r="E5"/>
  <c r="G14" l="1"/>
  <c r="E16" i="9"/>
  <c r="E14" i="8"/>
  <c r="G15" i="5"/>
  <c r="B8" i="1"/>
  <c r="G13" i="4"/>
  <c r="E13"/>
  <c r="B7" i="1"/>
  <c r="B6"/>
  <c r="G14" i="7"/>
  <c r="E9" i="1"/>
  <c r="G16" i="9"/>
  <c r="G14" i="8"/>
  <c r="E15" i="5"/>
  <c r="E12" i="1" l="1"/>
  <c r="E13" s="1"/>
  <c r="B13"/>
  <c r="C12"/>
  <c r="C10"/>
  <c r="G10" s="1"/>
  <c r="B4"/>
  <c r="C4" s="1"/>
  <c r="C6"/>
  <c r="G6" s="1"/>
  <c r="C5"/>
  <c r="G5" s="1"/>
  <c r="C8"/>
  <c r="G8" s="1"/>
  <c r="E5" i="3"/>
  <c r="D6" i="2"/>
  <c r="G6" s="1"/>
  <c r="E5"/>
  <c r="A2" i="9"/>
  <c r="A2" i="8"/>
  <c r="A2" i="7"/>
  <c r="A2" i="5"/>
  <c r="A2" i="4"/>
  <c r="A2" i="3"/>
  <c r="A2" i="2"/>
  <c r="A1" i="9"/>
  <c r="A1" i="7"/>
  <c r="A1" i="6"/>
  <c r="A1" i="4"/>
  <c r="C13" i="1" l="1"/>
  <c r="G13" s="1"/>
  <c r="G12"/>
  <c r="E7" i="3"/>
  <c r="E6" i="2"/>
  <c r="E4" i="1"/>
  <c r="G4" s="1"/>
  <c r="C9"/>
  <c r="G9" s="1"/>
  <c r="F8"/>
  <c r="C7"/>
  <c r="G7" s="1"/>
  <c r="F6"/>
  <c r="F10"/>
  <c r="F5"/>
  <c r="F12"/>
  <c r="F13" l="1"/>
  <c r="F4"/>
  <c r="E11"/>
  <c r="E16" s="1"/>
  <c r="F7"/>
  <c r="F9"/>
  <c r="B11"/>
  <c r="C11" l="1"/>
  <c r="G11" s="1"/>
  <c r="G16" s="1"/>
  <c r="B16"/>
  <c r="C16" s="1"/>
  <c r="F11" l="1"/>
  <c r="F16"/>
</calcChain>
</file>

<file path=xl/sharedStrings.xml><?xml version="1.0" encoding="utf-8"?>
<sst xmlns="http://schemas.openxmlformats.org/spreadsheetml/2006/main" count="190" uniqueCount="126">
  <si>
    <t>里       別</t>
  </si>
  <si>
    <t>計畫金額</t>
  </si>
  <si>
    <t>累計支用金額</t>
  </si>
  <si>
    <t>經費執行率</t>
  </si>
  <si>
    <t>備註</t>
  </si>
  <si>
    <t>新化區公所</t>
  </si>
  <si>
    <t>崙頂里</t>
  </si>
  <si>
    <t>全興里</t>
  </si>
  <si>
    <t>唪口里</t>
  </si>
  <si>
    <t>北勢里</t>
  </si>
  <si>
    <t>協興里</t>
  </si>
  <si>
    <t>豐榮里</t>
  </si>
  <si>
    <t>小計</t>
  </si>
  <si>
    <t>總計</t>
  </si>
  <si>
    <t>製表人員：           課室主管：               主辦會計：            機關首長：</t>
  </si>
  <si>
    <t>受補助單位</t>
    <phoneticPr fontId="3" type="noConversion"/>
  </si>
  <si>
    <t>計      畫      內      容</t>
    <phoneticPr fontId="3" type="noConversion"/>
  </si>
  <si>
    <t>項目</t>
    <phoneticPr fontId="3" type="noConversion"/>
  </si>
  <si>
    <t>計畫金額</t>
    <phoneticPr fontId="3" type="noConversion"/>
  </si>
  <si>
    <t>執行金額</t>
    <phoneticPr fontId="3" type="noConversion"/>
  </si>
  <si>
    <t>執行率%</t>
    <phoneticPr fontId="3" type="noConversion"/>
  </si>
  <si>
    <t>執行情況</t>
    <phoneticPr fontId="3" type="noConversion"/>
  </si>
  <si>
    <t>新化區</t>
    <phoneticPr fontId="3" type="noConversion"/>
  </si>
  <si>
    <t>小計</t>
    <phoneticPr fontId="3" type="noConversion"/>
  </si>
  <si>
    <t>新化區       (唪口里)</t>
    <phoneticPr fontId="3" type="noConversion"/>
  </si>
  <si>
    <t xml:space="preserve"> </t>
    <phoneticPr fontId="3" type="noConversion"/>
  </si>
  <si>
    <t>崙頂里活動中心及里內公共設施整修及設備添購維修</t>
  </si>
  <si>
    <t>崙頂里環保義工隊辦理環保教育觀摩活動</t>
  </si>
  <si>
    <t>崙頂社區發展協會下長壽會辦理全里長者環保教育、觀摩活動</t>
  </si>
  <si>
    <t>崙頂社區發展協會下媽媽教室辦理全里媽媽環保教育、觀摩活動</t>
  </si>
  <si>
    <t>崙頂社區發展協會下巡守隊辦理環保教育、觀摩活動</t>
  </si>
  <si>
    <t>崙頂社區發展協會辦理全里環保教育、觀摩活動</t>
  </si>
  <si>
    <t>崙頂社區發展協會辦理節慶活動(父親節、母親節、重陽節、中秋節…等)結合環保教育宣導</t>
  </si>
  <si>
    <t>受補助單位</t>
    <phoneticPr fontId="3" type="noConversion"/>
  </si>
  <si>
    <t>計      畫      內      容</t>
    <phoneticPr fontId="3" type="noConversion"/>
  </si>
  <si>
    <t>項目</t>
    <phoneticPr fontId="3" type="noConversion"/>
  </si>
  <si>
    <t>計畫金額</t>
    <phoneticPr fontId="3" type="noConversion"/>
  </si>
  <si>
    <t>執行金額</t>
    <phoneticPr fontId="3" type="noConversion"/>
  </si>
  <si>
    <t>執行率%</t>
    <phoneticPr fontId="3" type="noConversion"/>
  </si>
  <si>
    <t>執行情況</t>
    <phoneticPr fontId="3" type="noConversion"/>
  </si>
  <si>
    <t>新化區        (崙頂里)</t>
    <phoneticPr fontId="3" type="noConversion"/>
  </si>
  <si>
    <t>崙頂里柏油鋪設、維修及排水溝興建、維修工程</t>
    <phoneticPr fontId="3" type="noConversion"/>
  </si>
  <si>
    <t>崙頂里監視系統維修新設</t>
    <phoneticPr fontId="3" type="noConversion"/>
  </si>
  <si>
    <t>小計</t>
    <phoneticPr fontId="3" type="noConversion"/>
  </si>
  <si>
    <t>全興里</t>
    <phoneticPr fontId="3" type="noConversion"/>
  </si>
  <si>
    <t>全興里監視系統增設及維修</t>
  </si>
  <si>
    <t>全興社區發展協會辦理全里環保教育宣導暨觀摩活動</t>
  </si>
  <si>
    <t>全興環保義工隊環保教育宣導暨觀摩活動</t>
  </si>
  <si>
    <t>全興社區巡守隊辦理環保教育宣導暨觀摩活動，以及設備採購、勤務講習訓練</t>
  </si>
  <si>
    <t>全興里社區辦理節慶活動(父親節、母親節、重陽節、中秋節…等)結合環保教育宣導</t>
  </si>
  <si>
    <t>新化區        (唪口里)</t>
    <phoneticPr fontId="3" type="noConversion"/>
  </si>
  <si>
    <t>唪口里轄區道路路面及水溝整修、維護工程</t>
  </si>
  <si>
    <t>唪口里監視系統裝設維修工程</t>
    <phoneticPr fontId="3" type="noConversion"/>
  </si>
  <si>
    <t>唪口社區發展協會辦理全里環保教育宣導暨觀摩活動</t>
  </si>
  <si>
    <t>唪口社區發展協會長壽會辦理全里長者環保教育宣導暨觀摩活動</t>
  </si>
  <si>
    <t>唪口社區發展協會媽媽教室辦理全里婦女環保教育宣導暨觀摩活動</t>
  </si>
  <si>
    <t>唪口里環保義工隊辦理環保教育宣導暨觀摩活動</t>
  </si>
  <si>
    <t>唪口里社區一般住租戶之基本水電費之部分補貼 （含郵寄、雜支等作業費）</t>
    <phoneticPr fontId="3" type="noConversion"/>
  </si>
  <si>
    <t>新化區      (北勢里)</t>
    <phoneticPr fontId="3" type="noConversion"/>
  </si>
  <si>
    <t>北勢社區發展協會辦理全里環保教育宣導暨觀摩活動</t>
  </si>
  <si>
    <t>北勢社區長壽會辦理全里長者環保教育宣導暨觀摩活動</t>
  </si>
  <si>
    <t>北勢社區媽媽教室辦理全里婦女環保教育宣導暨觀摩活動</t>
  </si>
  <si>
    <t>北勢社區環保義工隊辦理環保教育宣導觀摩暨親子聯誼活動</t>
    <phoneticPr fontId="1" type="noConversion"/>
  </si>
  <si>
    <t>新化區      (協興里)</t>
    <phoneticPr fontId="3" type="noConversion"/>
  </si>
  <si>
    <t>協興里鋪設道路柏油及排水溝整修、維護及疏濬工程</t>
  </si>
  <si>
    <t>協興里活動中心設施維修及設備添購</t>
  </si>
  <si>
    <t>協興里社區發展協會辦理全里里民環保教育宣導暨觀摩活動</t>
  </si>
  <si>
    <t>協興里社區發展協會長壽會辦理全里長者環保教育宣導暨觀摩活動</t>
  </si>
  <si>
    <t>協興里社區發展協會媽媽教室辦理環保教育宣導暨觀摩活動</t>
  </si>
  <si>
    <t>協興里社區環保義工隊辦理環保教育宣導暨觀摩活動</t>
  </si>
  <si>
    <t>協興里監視系統維修工程</t>
    <phoneticPr fontId="1" type="noConversion"/>
  </si>
  <si>
    <t>新化區       (豐榮里)</t>
    <phoneticPr fontId="3" type="noConversion"/>
  </si>
  <si>
    <t>豐榮里道路柏油鋪設與排水溝整修工程</t>
  </si>
  <si>
    <t>豐榮里辦理環境整頓購置所需物品</t>
  </si>
  <si>
    <t>豐榮里辦理環境整頓僱工</t>
  </si>
  <si>
    <t>補助豐榮社區發展協會社團辦理全體里民環境保護教育宣導活動(如觀摩、研習、教育、宣導等)</t>
  </si>
  <si>
    <t>補助豐榮社區發展協會長壽會辦理全里老人環境保護教育宣導活動(如觀摩、研習、教育、宣導等)</t>
  </si>
  <si>
    <t>補助豐榮社區發展協會媽媽教室辦理環境保護教育宣導活動(如觀摩、研習、教育、宣導等)</t>
  </si>
  <si>
    <t>豐榮里辦理環保義工隊環保教育觀摩活動</t>
  </si>
  <si>
    <t>計畫核定     補助金額</t>
    <phoneticPr fontId="1" type="noConversion"/>
  </si>
  <si>
    <t>(豐榮、協興、北勢、全興、崙頂)社區一般住租戶之基本水電費之部分補貼(每人970元)</t>
    <phoneticPr fontId="3" type="noConversion"/>
  </si>
  <si>
    <t>(豐榮、協興、北勢、全興、崙頂)社區一般住租戶之基本水電費郵寄、雜支等作業費0.3%</t>
    <phoneticPr fontId="3" type="noConversion"/>
  </si>
  <si>
    <t xml:space="preserve">唪口里社區一般住租戶之基本水電費之部分補貼(每人1,740元) </t>
    <phoneticPr fontId="3" type="noConversion"/>
  </si>
  <si>
    <t>協興里環境造景.清潔綠美化(購置所需用品及僱工)</t>
  </si>
  <si>
    <t>補助里辦公處辦理節慶餐會活動</t>
  </si>
  <si>
    <t>全興里道路柏油鋪設維修及排水溝興建維修工程</t>
    <phoneticPr fontId="1" type="noConversion"/>
  </si>
  <si>
    <t>本期支用金額</t>
    <phoneticPr fontId="1" type="noConversion"/>
  </si>
  <si>
    <t>全興社區媽媽教室辦理全里媽媽環保教育宣導暨觀摩活動</t>
    <phoneticPr fontId="1" type="noConversion"/>
  </si>
  <si>
    <t>北勢里道路柏油鋪設、路燈裝設及排水溝整修維護工程</t>
    <phoneticPr fontId="1" type="noConversion"/>
  </si>
  <si>
    <t>北勢里辦理環境造景、清潔綠美化(購置所需物品及僱工)</t>
  </si>
  <si>
    <t>北勢社區巡守隊辦理環保教育宣導暨觀摩活動</t>
    <phoneticPr fontId="1" type="noConversion"/>
  </si>
  <si>
    <t>北勢里監視器整修維護工程</t>
    <phoneticPr fontId="1" type="noConversion"/>
  </si>
  <si>
    <t>行政作業費</t>
    <phoneticPr fontId="1" type="noConversion"/>
  </si>
  <si>
    <t>小計</t>
    <phoneticPr fontId="1" type="noConversion"/>
  </si>
  <si>
    <t>唪口里社區一般住租戶之基本水電費郵寄、雜支等作業費0.3%</t>
  </si>
  <si>
    <t>小計</t>
    <phoneticPr fontId="3" type="noConversion"/>
  </si>
  <si>
    <t>協興里辦理節慶(春節、母親節、父親節、中秋節、重陽節…等)結合環保教育宣導</t>
    <phoneticPr fontId="1" type="noConversion"/>
  </si>
  <si>
    <t>雇工進行環境整頓及綠化美化</t>
    <phoneticPr fontId="1" type="noConversion"/>
  </si>
  <si>
    <t>北勢里辦理全里環保教育宣導暨里民聯誼活動</t>
    <phoneticPr fontId="1" type="noConversion"/>
  </si>
  <si>
    <t>補助豐榮社區發展協會環保志工隊購置制服</t>
  </si>
  <si>
    <t>補助豐榮里民健康、文康、體育、藝文及宗教活動</t>
    <phoneticPr fontId="1" type="noConversion"/>
  </si>
  <si>
    <t>回饋金保留          金額</t>
    <phoneticPr fontId="1" type="noConversion"/>
  </si>
  <si>
    <t>保留款</t>
    <phoneticPr fontId="3" type="noConversion"/>
  </si>
  <si>
    <t>保留款</t>
  </si>
  <si>
    <t>保留款</t>
    <phoneticPr fontId="3" type="noConversion"/>
  </si>
  <si>
    <t>全興社區長壽會辦理全里長者環保教育宣導暨觀摩活動</t>
    <phoneticPr fontId="1" type="noConversion"/>
  </si>
  <si>
    <t>北勢里活動中心與里內公共設施，設備添購及維修</t>
    <phoneticPr fontId="1" type="noConversion"/>
  </si>
  <si>
    <t>豐榮里轄內監視器整修費</t>
    <phoneticPr fontId="1" type="noConversion"/>
  </si>
  <si>
    <t>唪口里辦理全里環保教育宣導暨里民聯誼活動</t>
    <phoneticPr fontId="1" type="noConversion"/>
  </si>
  <si>
    <t>唪口里環境清潔綠美化(購置所需物品及僱工)</t>
    <phoneticPr fontId="1" type="noConversion"/>
  </si>
  <si>
    <t>依據臺南市政府109年6月29日府環廢字第1090756231A號函辦理</t>
    <phoneticPr fontId="1" type="noConversion"/>
  </si>
  <si>
    <t>臺南市新化區暨唪口里辦理
「109年度臺南市永康垃圾資源回收(焚化)廠營運階段回饋金」109年度10月份執行情況表</t>
    <phoneticPr fontId="1" type="noConversion"/>
  </si>
  <si>
    <t>製表日期：109年11月5日</t>
    <phoneticPr fontId="1" type="noConversion"/>
  </si>
  <si>
    <t>109/10/05支全興社區發展協會109年8月9-10日辦理守望相助隊觀摩南科園區及自由廣場等車資及餐費$70000</t>
    <phoneticPr fontId="1" type="noConversion"/>
  </si>
  <si>
    <t>109.10/29支全興社區發展協會109年9月19-20日辦理觀摩國立科博館及臺中刑務所等活動車資、住宿、保險、餐費等99000元(108年支20000元、109年支79000元)$79000</t>
    <phoneticPr fontId="1" type="noConversion"/>
  </si>
  <si>
    <r>
      <t xml:space="preserve">1.109/09/29支全興里109年8月10-14日雇用沈文志辦理轄區環境整頓及綠美化工資.政二健(沈文志)$7643
2.109/09/29支全興里109年9月7-11日雇用沈文志辦理轄區環境整頓及綠美化工資.政二健(沈文志)$7643
</t>
    </r>
    <r>
      <rPr>
        <sz val="10"/>
        <color rgb="FFFF0000"/>
        <rFont val="標楷體"/>
        <family val="4"/>
        <charset val="136"/>
      </rPr>
      <t>109/10/16支全興里109年10月5-9日雇用沈文志辦理轄區環境整頓及綠美化工資.政二健(沈文志)$7643</t>
    </r>
    <phoneticPr fontId="1" type="noConversion"/>
  </si>
  <si>
    <t>1.109/10/14支豐榮社區發展協會109年9月5日辦理觀摩杉林溪森林生態渡假園區車資.早.午.晚餐、門票及保險等費用$70000</t>
    <phoneticPr fontId="1" type="noConversion"/>
  </si>
  <si>
    <t>1.109.10.12支豐榮里109年09月30日辦理里民中秋節聯誼及環保教育活動桌椅租用等$7000</t>
    <phoneticPr fontId="1" type="noConversion"/>
  </si>
  <si>
    <t>1.109/10/05支唪口社區發展協會109年7月26日辦理長壽會環保教育觀摩嘉義阿里山、奮起湖等活動車資、餐費、保險等$40000
2.109/10/05支唪口社區發展協會109年8月13-14日辦理長壽會環保教育觀摩南投、宜蘭、太平山、員山生態教育園區等活動車資、餐費、保險、門票等$80000</t>
    <phoneticPr fontId="1" type="noConversion"/>
  </si>
  <si>
    <t>1.109/10/07支唪口社區發展協會109年8月29-30日辦理媽媽教室環保教育觀摩台東富里、六十石山、卑南文化公園、環境教育中心等活動車資、餐費、保險、船票、紅布條等費用$60000</t>
    <phoneticPr fontId="1" type="noConversion"/>
  </si>
  <si>
    <t>1.109/10/23支唪口里環保義工109年10月13-14日辦理觀摩台東卑南遺址、池上客家文化、綠島等等車資、餐費、住宿、保險等費用(108年度支53180元、109年度支46620元)$46620</t>
    <phoneticPr fontId="1" type="noConversion"/>
  </si>
  <si>
    <t>109/10/05支北勢社區發展協會109年9月19-20日辦理觀摩宜蘭縣臺灣戲劇館、羅東自然教育中心活動車資、住宿、保險及便餐等$90000</t>
    <phoneticPr fontId="1" type="noConversion"/>
  </si>
  <si>
    <t>109/10/23支北勢社區發展協會環保義工隊109年10月10-11日辦理宜蘭縣員山生態教育館、迷池環境學習中心等活動車資、住宿、便餐、保險等費用$97000</t>
    <phoneticPr fontId="1" type="noConversion"/>
  </si>
  <si>
    <t>109/10/21支崙頂社區發展協會環保義工隊109年10月12-13日辦理暨環保教育觀摩員宜蘭南方澳、冬山鄉東山社區、羅東林業文化園區、白沙屯拱天宮等車資、住宿及餐費$99600</t>
    <phoneticPr fontId="1" type="noConversion"/>
  </si>
  <si>
    <t>1.109/10/07支崙頂社區發展協會巡守隊109年9月18-19日辦理暨環保教育觀摩高雄仁武焚化廠、石梯坪風景區、親不知子海上古道等環境教育學習中心等活動車資及午餐等費用$20000</t>
    <phoneticPr fontId="1" type="noConversion"/>
  </si>
  <si>
    <t>1.109/10/12支崙頂社區發展協會109年9月26日辦理中秋節聯歡晚會暨環保教育宣導便餐28桌*3500費用$98000</t>
    <phoneticPr fontId="1" type="noConversion"/>
  </si>
</sst>
</file>

<file path=xl/styles.xml><?xml version="1.0" encoding="utf-8"?>
<styleSheet xmlns="http://schemas.openxmlformats.org/spreadsheetml/2006/main">
  <numFmts count="3">
    <numFmt numFmtId="42" formatCode="_-&quot;$&quot;* #,##0_-;\-&quot;$&quot;* #,##0_-;_-&quot;$&quot;* &quot;-&quot;_-;_-@_-"/>
    <numFmt numFmtId="176" formatCode="&quot;$&quot;#,##0"/>
    <numFmt numFmtId="177" formatCode="#,##0_ "/>
  </numFmts>
  <fonts count="1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7"/>
      <name val="標楷體"/>
      <family val="4"/>
      <charset val="136"/>
    </font>
    <font>
      <sz val="10"/>
      <name val="標楷體"/>
      <family val="4"/>
      <charset val="136"/>
    </font>
    <font>
      <sz val="8"/>
      <name val="標楷體"/>
      <family val="4"/>
      <charset val="136"/>
    </font>
    <font>
      <sz val="16"/>
      <name val="標楷體"/>
      <family val="4"/>
      <charset val="136"/>
    </font>
    <font>
      <sz val="16"/>
      <color theme="1"/>
      <name val="標楷體"/>
      <family val="4"/>
      <charset val="136"/>
    </font>
    <font>
      <sz val="17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0"/>
      <color rgb="FFFF0000"/>
      <name val="標楷體"/>
      <family val="4"/>
      <charset val="136"/>
    </font>
    <font>
      <sz val="12"/>
      <color indexed="8"/>
      <name val="標楷體"/>
      <family val="4"/>
      <charset val="136"/>
    </font>
    <font>
      <sz val="13"/>
      <name val="標楷體"/>
      <family val="4"/>
      <charset val="136"/>
    </font>
    <font>
      <sz val="9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04">
    <xf numFmtId="0" fontId="0" fillId="0" borderId="0" xfId="0">
      <alignment vertical="center"/>
    </xf>
    <xf numFmtId="0" fontId="0" fillId="0" borderId="0" xfId="0" applyAlignment="1">
      <alignment vertical="center"/>
    </xf>
    <xf numFmtId="0" fontId="8" fillId="0" borderId="12" xfId="1" applyFont="1" applyBorder="1" applyAlignment="1">
      <alignment horizontal="center" vertical="center"/>
    </xf>
    <xf numFmtId="176" fontId="8" fillId="0" borderId="12" xfId="1" applyNumberFormat="1" applyFont="1" applyBorder="1" applyAlignment="1">
      <alignment horizontal="center" vertical="center" wrapText="1"/>
    </xf>
    <xf numFmtId="176" fontId="8" fillId="0" borderId="12" xfId="1" applyNumberFormat="1" applyFont="1" applyBorder="1" applyAlignment="1">
      <alignment horizontal="center" vertical="center"/>
    </xf>
    <xf numFmtId="42" fontId="8" fillId="0" borderId="12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76" fontId="8" fillId="0" borderId="1" xfId="1" applyNumberFormat="1" applyFont="1" applyBorder="1">
      <alignment vertical="center"/>
    </xf>
    <xf numFmtId="10" fontId="8" fillId="0" borderId="1" xfId="1" applyNumberFormat="1" applyFont="1" applyBorder="1">
      <alignment vertical="center"/>
    </xf>
    <xf numFmtId="0" fontId="8" fillId="0" borderId="1" xfId="1" applyFont="1" applyBorder="1">
      <alignment vertical="center"/>
    </xf>
    <xf numFmtId="10" fontId="8" fillId="0" borderId="12" xfId="1" applyNumberFormat="1" applyFont="1" applyBorder="1" applyAlignment="1">
      <alignment horizontal="center" vertical="center" wrapText="1"/>
    </xf>
    <xf numFmtId="176" fontId="9" fillId="0" borderId="1" xfId="1" applyNumberFormat="1" applyFont="1" applyBorder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>
      <alignment vertical="center"/>
    </xf>
    <xf numFmtId="0" fontId="2" fillId="0" borderId="0" xfId="1">
      <alignment vertical="center"/>
    </xf>
    <xf numFmtId="0" fontId="4" fillId="0" borderId="0" xfId="1" applyFont="1">
      <alignment vertical="center"/>
    </xf>
    <xf numFmtId="0" fontId="8" fillId="0" borderId="0" xfId="1" applyFont="1">
      <alignment vertical="center"/>
    </xf>
    <xf numFmtId="176" fontId="8" fillId="0" borderId="1" xfId="1" applyNumberFormat="1" applyFont="1" applyBorder="1">
      <alignment vertical="center"/>
    </xf>
    <xf numFmtId="10" fontId="8" fillId="0" borderId="1" xfId="1" applyNumberFormat="1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42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2" fontId="4" fillId="0" borderId="1" xfId="0" applyNumberFormat="1" applyFont="1" applyBorder="1">
      <alignment vertical="center"/>
    </xf>
    <xf numFmtId="10" fontId="4" fillId="0" borderId="1" xfId="0" applyNumberFormat="1" applyFont="1" applyBorder="1">
      <alignment vertical="center"/>
    </xf>
    <xf numFmtId="0" fontId="7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42" fontId="4" fillId="0" borderId="5" xfId="0" applyNumberFormat="1" applyFont="1" applyBorder="1">
      <alignment vertical="center"/>
    </xf>
    <xf numFmtId="10" fontId="4" fillId="0" borderId="5" xfId="0" applyNumberFormat="1" applyFont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>
      <alignment vertical="center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7" xfId="0" applyFont="1" applyBorder="1">
      <alignment vertical="center"/>
    </xf>
    <xf numFmtId="0" fontId="11" fillId="0" borderId="1" xfId="0" applyFont="1" applyBorder="1" applyAlignment="1">
      <alignment vertical="center" wrapText="1"/>
    </xf>
    <xf numFmtId="42" fontId="4" fillId="0" borderId="1" xfId="0" applyNumberFormat="1" applyFont="1" applyFill="1" applyBorder="1">
      <alignment vertical="center"/>
    </xf>
    <xf numFmtId="10" fontId="4" fillId="0" borderId="1" xfId="0" applyNumberFormat="1" applyFont="1" applyFill="1" applyBorder="1">
      <alignment vertical="center"/>
    </xf>
    <xf numFmtId="176" fontId="8" fillId="0" borderId="1" xfId="0" applyNumberFormat="1" applyFont="1" applyBorder="1">
      <alignment vertical="center"/>
    </xf>
    <xf numFmtId="176" fontId="9" fillId="0" borderId="1" xfId="0" applyNumberFormat="1" applyFont="1" applyBorder="1">
      <alignment vertical="center"/>
    </xf>
    <xf numFmtId="0" fontId="4" fillId="0" borderId="22" xfId="0" applyFont="1" applyFill="1" applyBorder="1" applyAlignment="1">
      <alignment horizontal="left" vertical="center" wrapText="1"/>
    </xf>
    <xf numFmtId="42" fontId="4" fillId="0" borderId="22" xfId="0" applyNumberFormat="1" applyFont="1" applyBorder="1">
      <alignment vertical="center"/>
    </xf>
    <xf numFmtId="10" fontId="4" fillId="0" borderId="22" xfId="0" applyNumberFormat="1" applyFont="1" applyBorder="1">
      <alignment vertical="center"/>
    </xf>
    <xf numFmtId="0" fontId="4" fillId="0" borderId="22" xfId="0" applyFont="1" applyFill="1" applyBorder="1" applyAlignment="1">
      <alignment vertical="center" wrapText="1"/>
    </xf>
    <xf numFmtId="42" fontId="4" fillId="0" borderId="22" xfId="0" applyNumberFormat="1" applyFont="1" applyFill="1" applyBorder="1">
      <alignment vertical="center"/>
    </xf>
    <xf numFmtId="10" fontId="4" fillId="0" borderId="22" xfId="0" applyNumberFormat="1" applyFont="1" applyFill="1" applyBorder="1">
      <alignment vertical="center"/>
    </xf>
    <xf numFmtId="0" fontId="4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2" fontId="4" fillId="0" borderId="3" xfId="0" applyNumberFormat="1" applyFont="1" applyBorder="1">
      <alignment vertical="center"/>
    </xf>
    <xf numFmtId="42" fontId="12" fillId="0" borderId="1" xfId="0" applyNumberFormat="1" applyFont="1" applyBorder="1">
      <alignment vertical="center"/>
    </xf>
    <xf numFmtId="176" fontId="8" fillId="0" borderId="1" xfId="1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42" fontId="12" fillId="0" borderId="22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15" fillId="0" borderId="1" xfId="0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12" fillId="0" borderId="1" xfId="0" applyFont="1" applyBorder="1">
      <alignment vertical="center"/>
    </xf>
    <xf numFmtId="0" fontId="12" fillId="0" borderId="5" xfId="0" applyFont="1" applyBorder="1">
      <alignment vertical="center"/>
    </xf>
    <xf numFmtId="0" fontId="12" fillId="0" borderId="1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2" fillId="0" borderId="11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42" fontId="6" fillId="0" borderId="3" xfId="0" applyNumberFormat="1" applyFont="1" applyBorder="1">
      <alignment vertical="center"/>
    </xf>
    <xf numFmtId="42" fontId="6" fillId="0" borderId="6" xfId="0" applyNumberFormat="1" applyFont="1" applyBorder="1">
      <alignment vertical="center"/>
    </xf>
    <xf numFmtId="0" fontId="13" fillId="0" borderId="1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7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B27" sqref="B27"/>
    </sheetView>
  </sheetViews>
  <sheetFormatPr defaultRowHeight="16.5"/>
  <cols>
    <col min="1" max="1" width="16.25" customWidth="1"/>
    <col min="2" max="2" width="17.125" customWidth="1"/>
    <col min="3" max="3" width="17.625" bestFit="1" customWidth="1"/>
    <col min="4" max="4" width="17.625" customWidth="1"/>
    <col min="5" max="5" width="17.125" customWidth="1"/>
    <col min="6" max="6" width="13.125" customWidth="1"/>
    <col min="7" max="7" width="18.25" customWidth="1"/>
    <col min="8" max="8" width="12.125" customWidth="1"/>
  </cols>
  <sheetData>
    <row r="1" spans="1:8" ht="73.5" customHeight="1">
      <c r="A1" s="84" t="s">
        <v>111</v>
      </c>
      <c r="B1" s="85"/>
      <c r="C1" s="85"/>
      <c r="D1" s="85"/>
      <c r="E1" s="85"/>
      <c r="F1" s="85"/>
      <c r="G1" s="85"/>
      <c r="H1" s="85"/>
    </row>
    <row r="2" spans="1:8" s="1" customFormat="1" ht="33" customHeight="1" thickBot="1">
      <c r="A2" s="1" t="s">
        <v>112</v>
      </c>
    </row>
    <row r="3" spans="1:8" ht="42.75" thickTop="1">
      <c r="A3" s="2" t="s">
        <v>0</v>
      </c>
      <c r="B3" s="3" t="s">
        <v>79</v>
      </c>
      <c r="C3" s="4" t="s">
        <v>1</v>
      </c>
      <c r="D3" s="4" t="s">
        <v>86</v>
      </c>
      <c r="E3" s="3" t="s">
        <v>2</v>
      </c>
      <c r="F3" s="10" t="s">
        <v>3</v>
      </c>
      <c r="G3" s="5" t="s">
        <v>101</v>
      </c>
      <c r="H3" s="2" t="s">
        <v>4</v>
      </c>
    </row>
    <row r="4" spans="1:8" ht="21">
      <c r="A4" s="6" t="s">
        <v>5</v>
      </c>
      <c r="B4" s="7">
        <f>'109新化水電'!C6</f>
        <v>14553812</v>
      </c>
      <c r="C4" s="41">
        <f t="shared" ref="C4:C16" si="0">B4</f>
        <v>14553812</v>
      </c>
      <c r="D4" s="41"/>
      <c r="E4" s="11">
        <f>'109新化水電'!D6</f>
        <v>0</v>
      </c>
      <c r="F4" s="8">
        <f t="shared" ref="F4:F16" si="1">E4/C4</f>
        <v>0</v>
      </c>
      <c r="G4" s="7">
        <f t="shared" ref="G4:G15" si="2">SUM(C4-E4)</f>
        <v>14553812</v>
      </c>
      <c r="H4" s="9"/>
    </row>
    <row r="5" spans="1:8" ht="21">
      <c r="A5" s="12" t="s">
        <v>6</v>
      </c>
      <c r="B5" s="11">
        <f>'109崙頂'!C14</f>
        <v>1000000</v>
      </c>
      <c r="C5" s="42">
        <f t="shared" si="0"/>
        <v>1000000</v>
      </c>
      <c r="D5" s="42">
        <v>217600</v>
      </c>
      <c r="E5" s="11">
        <f>'109崙頂'!D14</f>
        <v>217600</v>
      </c>
      <c r="F5" s="18">
        <f t="shared" si="1"/>
        <v>0.21759999999999999</v>
      </c>
      <c r="G5" s="17">
        <f t="shared" si="2"/>
        <v>782400</v>
      </c>
      <c r="H5" s="13"/>
    </row>
    <row r="6" spans="1:8" ht="21">
      <c r="A6" s="12" t="s">
        <v>7</v>
      </c>
      <c r="B6" s="11">
        <f>'109全興'!C14</f>
        <v>1000000</v>
      </c>
      <c r="C6" s="42">
        <f t="shared" si="0"/>
        <v>1000000</v>
      </c>
      <c r="D6" s="42">
        <v>156643</v>
      </c>
      <c r="E6" s="11">
        <f>'109全興'!D14</f>
        <v>171929</v>
      </c>
      <c r="F6" s="18">
        <f t="shared" si="1"/>
        <v>0.171929</v>
      </c>
      <c r="G6" s="17">
        <f t="shared" si="2"/>
        <v>828071</v>
      </c>
      <c r="H6" s="13"/>
    </row>
    <row r="7" spans="1:8" ht="21">
      <c r="A7" s="12" t="s">
        <v>8</v>
      </c>
      <c r="B7" s="11">
        <f>'109唪口'!C13</f>
        <v>1000000</v>
      </c>
      <c r="C7" s="42">
        <f>B7</f>
        <v>1000000</v>
      </c>
      <c r="D7" s="42">
        <v>226620</v>
      </c>
      <c r="E7" s="11">
        <f>'109唪口'!D13</f>
        <v>226620</v>
      </c>
      <c r="F7" s="18">
        <f t="shared" si="1"/>
        <v>0.22661999999999999</v>
      </c>
      <c r="G7" s="17">
        <f t="shared" si="2"/>
        <v>773380</v>
      </c>
      <c r="H7" s="13"/>
    </row>
    <row r="8" spans="1:8" ht="21">
      <c r="A8" s="12" t="s">
        <v>9</v>
      </c>
      <c r="B8" s="11">
        <f>'109北勢'!C15</f>
        <v>1000000</v>
      </c>
      <c r="C8" s="42">
        <f t="shared" si="0"/>
        <v>1000000</v>
      </c>
      <c r="D8" s="42">
        <v>187000</v>
      </c>
      <c r="E8" s="11">
        <f>'109北勢'!D15</f>
        <v>187000</v>
      </c>
      <c r="F8" s="18">
        <f t="shared" si="1"/>
        <v>0.187</v>
      </c>
      <c r="G8" s="17">
        <f t="shared" si="2"/>
        <v>813000</v>
      </c>
      <c r="H8" s="13"/>
    </row>
    <row r="9" spans="1:8" ht="21">
      <c r="A9" s="12" t="s">
        <v>10</v>
      </c>
      <c r="B9" s="11">
        <f>'109協興'!C14</f>
        <v>1000000</v>
      </c>
      <c r="C9" s="42">
        <f t="shared" si="0"/>
        <v>1000000</v>
      </c>
      <c r="D9" s="42"/>
      <c r="E9" s="11">
        <f>'109協興'!D14</f>
        <v>0</v>
      </c>
      <c r="F9" s="18">
        <f t="shared" si="1"/>
        <v>0</v>
      </c>
      <c r="G9" s="17">
        <f t="shared" si="2"/>
        <v>1000000</v>
      </c>
      <c r="H9" s="13"/>
    </row>
    <row r="10" spans="1:8" ht="21">
      <c r="A10" s="12" t="s">
        <v>11</v>
      </c>
      <c r="B10" s="11">
        <f>'109豐榮'!C16</f>
        <v>1000000</v>
      </c>
      <c r="C10" s="42">
        <f t="shared" si="0"/>
        <v>1000000</v>
      </c>
      <c r="D10" s="42">
        <v>77000</v>
      </c>
      <c r="E10" s="11">
        <f>'109豐榮'!D16</f>
        <v>77000</v>
      </c>
      <c r="F10" s="18">
        <f t="shared" si="1"/>
        <v>7.6999999999999999E-2</v>
      </c>
      <c r="G10" s="17">
        <f t="shared" si="2"/>
        <v>923000</v>
      </c>
      <c r="H10" s="13"/>
    </row>
    <row r="11" spans="1:8" ht="21">
      <c r="A11" s="12" t="s">
        <v>12</v>
      </c>
      <c r="B11" s="11">
        <f>SUM(B4:B10)</f>
        <v>20553812</v>
      </c>
      <c r="C11" s="42">
        <f t="shared" si="0"/>
        <v>20553812</v>
      </c>
      <c r="D11" s="42">
        <f>SUM(D4:D10)</f>
        <v>864863</v>
      </c>
      <c r="E11" s="11">
        <f>SUM(E4:E10)</f>
        <v>880149</v>
      </c>
      <c r="F11" s="18">
        <f t="shared" si="1"/>
        <v>4.2821691664787047E-2</v>
      </c>
      <c r="G11" s="17">
        <f t="shared" si="2"/>
        <v>19673663</v>
      </c>
      <c r="H11" s="13"/>
    </row>
    <row r="12" spans="1:8" ht="21">
      <c r="A12" s="12" t="s">
        <v>8</v>
      </c>
      <c r="B12" s="11">
        <f>'109唪口水電'!C7</f>
        <v>4590917</v>
      </c>
      <c r="C12" s="42">
        <f t="shared" si="0"/>
        <v>4590917</v>
      </c>
      <c r="D12" s="42"/>
      <c r="E12" s="11">
        <f>'109唪口水電'!D7</f>
        <v>0</v>
      </c>
      <c r="F12" s="18">
        <f t="shared" si="1"/>
        <v>0</v>
      </c>
      <c r="G12" s="17">
        <f t="shared" si="2"/>
        <v>4590917</v>
      </c>
      <c r="H12" s="9"/>
    </row>
    <row r="13" spans="1:8" ht="21">
      <c r="A13" s="12" t="s">
        <v>12</v>
      </c>
      <c r="B13" s="11">
        <f>SUM(B12)</f>
        <v>4590917</v>
      </c>
      <c r="C13" s="42">
        <f t="shared" si="0"/>
        <v>4590917</v>
      </c>
      <c r="D13" s="42">
        <f>D12</f>
        <v>0</v>
      </c>
      <c r="E13" s="11">
        <f>SUM(E12)</f>
        <v>0</v>
      </c>
      <c r="F13" s="18">
        <f t="shared" si="1"/>
        <v>0</v>
      </c>
      <c r="G13" s="17">
        <f t="shared" si="2"/>
        <v>4590917</v>
      </c>
      <c r="H13" s="13"/>
    </row>
    <row r="14" spans="1:8" ht="21">
      <c r="A14" s="12" t="s">
        <v>92</v>
      </c>
      <c r="B14" s="11">
        <f>行政作業費!C7</f>
        <v>52191</v>
      </c>
      <c r="C14" s="42">
        <f>B14</f>
        <v>52191</v>
      </c>
      <c r="D14" s="42"/>
      <c r="E14" s="11">
        <f>行政作業費!D7</f>
        <v>0</v>
      </c>
      <c r="F14" s="18">
        <f t="shared" si="1"/>
        <v>0</v>
      </c>
      <c r="G14" s="17">
        <f t="shared" si="2"/>
        <v>52191</v>
      </c>
      <c r="H14" s="9"/>
    </row>
    <row r="15" spans="1:8" ht="21">
      <c r="A15" s="12" t="s">
        <v>93</v>
      </c>
      <c r="B15" s="11">
        <f>B14</f>
        <v>52191</v>
      </c>
      <c r="C15" s="42">
        <f>B15</f>
        <v>52191</v>
      </c>
      <c r="D15" s="42">
        <v>0</v>
      </c>
      <c r="E15" s="11">
        <f>E14</f>
        <v>0</v>
      </c>
      <c r="F15" s="18">
        <f t="shared" si="1"/>
        <v>0</v>
      </c>
      <c r="G15" s="17">
        <f t="shared" si="2"/>
        <v>52191</v>
      </c>
      <c r="H15" s="13"/>
    </row>
    <row r="16" spans="1:8" ht="21">
      <c r="A16" s="6" t="s">
        <v>13</v>
      </c>
      <c r="B16" s="7">
        <f>SUM(B11+B13+B15)</f>
        <v>25196920</v>
      </c>
      <c r="C16" s="41">
        <f t="shared" si="0"/>
        <v>25196920</v>
      </c>
      <c r="D16" s="41">
        <f>D11+D13+D15</f>
        <v>864863</v>
      </c>
      <c r="E16" s="11">
        <f>SUM(E11+E13)</f>
        <v>880149</v>
      </c>
      <c r="F16" s="18">
        <f t="shared" si="1"/>
        <v>3.4930816941118201E-2</v>
      </c>
      <c r="G16" s="17">
        <f>G11+G13+G15</f>
        <v>24316771</v>
      </c>
      <c r="H16" s="9"/>
    </row>
    <row r="17" spans="1:8">
      <c r="A17" s="15" t="s">
        <v>110</v>
      </c>
      <c r="B17" s="14"/>
      <c r="C17" s="14"/>
      <c r="D17" s="14"/>
      <c r="E17" s="14"/>
      <c r="F17" s="14"/>
      <c r="G17" s="14"/>
      <c r="H17" s="14"/>
    </row>
    <row r="18" spans="1:8" ht="21">
      <c r="A18" s="16" t="s">
        <v>14</v>
      </c>
    </row>
  </sheetData>
  <mergeCells count="1">
    <mergeCell ref="A1:H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topLeftCell="A4" workbookViewId="0">
      <selection activeCell="B14" sqref="B14"/>
    </sheetView>
  </sheetViews>
  <sheetFormatPr defaultRowHeight="16.5"/>
  <cols>
    <col min="1" max="1" width="7.375" customWidth="1"/>
    <col min="2" max="2" width="30.75" customWidth="1"/>
    <col min="3" max="5" width="15.75" customWidth="1"/>
    <col min="6" max="6" width="38.75" customWidth="1"/>
    <col min="7" max="7" width="12.875" customWidth="1"/>
  </cols>
  <sheetData>
    <row r="1" spans="1:8" ht="75" customHeight="1">
      <c r="A1" s="92" t="str">
        <f>'109年總表'!A1</f>
        <v>臺南市新化區暨唪口里辦理
「109年度臺南市永康垃圾資源回收(焚化)廠營運階段回饋金」109年度10月份執行情況表</v>
      </c>
      <c r="B1" s="92"/>
      <c r="C1" s="92"/>
      <c r="D1" s="92"/>
      <c r="E1" s="92"/>
      <c r="F1" s="92"/>
      <c r="G1" s="92"/>
      <c r="H1" s="92"/>
    </row>
    <row r="2" spans="1:8" ht="17.25" thickBot="1">
      <c r="A2" t="str">
        <f>'109年總表'!A2</f>
        <v>製表日期：109年11月5日</v>
      </c>
    </row>
    <row r="3" spans="1:8" ht="17.25" customHeight="1" thickTop="1">
      <c r="A3" s="87" t="s">
        <v>33</v>
      </c>
      <c r="B3" s="89" t="s">
        <v>34</v>
      </c>
      <c r="C3" s="89"/>
      <c r="D3" s="89"/>
      <c r="E3" s="89"/>
      <c r="F3" s="89"/>
      <c r="G3" s="19"/>
    </row>
    <row r="4" spans="1:8">
      <c r="A4" s="88"/>
      <c r="B4" s="20" t="s">
        <v>35</v>
      </c>
      <c r="C4" s="21" t="s">
        <v>36</v>
      </c>
      <c r="D4" s="21" t="s">
        <v>37</v>
      </c>
      <c r="E4" s="22" t="s">
        <v>38</v>
      </c>
      <c r="F4" s="20" t="s">
        <v>39</v>
      </c>
      <c r="G4" s="23" t="s">
        <v>102</v>
      </c>
    </row>
    <row r="5" spans="1:8" ht="32.25" customHeight="1">
      <c r="A5" s="101" t="s">
        <v>71</v>
      </c>
      <c r="B5" s="32" t="s">
        <v>72</v>
      </c>
      <c r="C5" s="25">
        <v>200000</v>
      </c>
      <c r="D5" s="25"/>
      <c r="E5" s="26">
        <f t="shared" ref="E5:E16" si="0">D5/C5</f>
        <v>0</v>
      </c>
      <c r="F5" s="38"/>
      <c r="G5" s="51">
        <f>C5-D5</f>
        <v>200000</v>
      </c>
    </row>
    <row r="6" spans="1:8" ht="32.25" customHeight="1">
      <c r="A6" s="101"/>
      <c r="B6" s="32" t="s">
        <v>73</v>
      </c>
      <c r="C6" s="25">
        <v>20000</v>
      </c>
      <c r="D6" s="52"/>
      <c r="E6" s="26">
        <f>D6/C6</f>
        <v>0</v>
      </c>
      <c r="F6" s="78"/>
      <c r="G6" s="51">
        <f>C6-D6</f>
        <v>20000</v>
      </c>
    </row>
    <row r="7" spans="1:8">
      <c r="A7" s="101"/>
      <c r="B7" s="32" t="s">
        <v>74</v>
      </c>
      <c r="C7" s="25">
        <v>30000</v>
      </c>
      <c r="D7" s="52"/>
      <c r="E7" s="26">
        <f t="shared" si="0"/>
        <v>0</v>
      </c>
      <c r="F7" s="80"/>
      <c r="G7" s="51">
        <f t="shared" ref="G7:G16" si="1">C7-D7</f>
        <v>30000</v>
      </c>
    </row>
    <row r="8" spans="1:8" ht="90" customHeight="1">
      <c r="A8" s="101"/>
      <c r="B8" s="32" t="s">
        <v>84</v>
      </c>
      <c r="C8" s="25">
        <v>140000</v>
      </c>
      <c r="D8" s="25">
        <v>7000</v>
      </c>
      <c r="E8" s="26">
        <f t="shared" si="0"/>
        <v>0.05</v>
      </c>
      <c r="F8" s="102" t="s">
        <v>117</v>
      </c>
      <c r="G8" s="51">
        <f t="shared" si="1"/>
        <v>133000</v>
      </c>
    </row>
    <row r="9" spans="1:8" ht="49.5">
      <c r="A9" s="101"/>
      <c r="B9" s="32" t="s">
        <v>75</v>
      </c>
      <c r="C9" s="39">
        <v>160000</v>
      </c>
      <c r="D9" s="39">
        <v>70000</v>
      </c>
      <c r="E9" s="40">
        <f t="shared" si="0"/>
        <v>0.4375</v>
      </c>
      <c r="F9" s="102" t="s">
        <v>116</v>
      </c>
      <c r="G9" s="51">
        <f t="shared" si="1"/>
        <v>90000</v>
      </c>
    </row>
    <row r="10" spans="1:8" ht="49.5">
      <c r="A10" s="101"/>
      <c r="B10" s="46" t="s">
        <v>76</v>
      </c>
      <c r="C10" s="47">
        <v>80000</v>
      </c>
      <c r="D10" s="47"/>
      <c r="E10" s="48">
        <f t="shared" si="0"/>
        <v>0</v>
      </c>
      <c r="F10" s="80"/>
      <c r="G10" s="51">
        <f t="shared" si="1"/>
        <v>80000</v>
      </c>
    </row>
    <row r="11" spans="1:8" ht="49.5">
      <c r="A11" s="101"/>
      <c r="B11" s="46" t="s">
        <v>77</v>
      </c>
      <c r="C11" s="47">
        <v>30000</v>
      </c>
      <c r="D11" s="47"/>
      <c r="E11" s="48">
        <f t="shared" si="0"/>
        <v>0</v>
      </c>
      <c r="F11" s="80"/>
      <c r="G11" s="51">
        <f t="shared" si="1"/>
        <v>30000</v>
      </c>
    </row>
    <row r="12" spans="1:8" ht="77.25" customHeight="1">
      <c r="A12" s="57"/>
      <c r="B12" s="46" t="s">
        <v>78</v>
      </c>
      <c r="C12" s="47">
        <v>140000</v>
      </c>
      <c r="D12" s="47"/>
      <c r="E12" s="48">
        <f t="shared" si="0"/>
        <v>0</v>
      </c>
      <c r="F12" s="81"/>
      <c r="G12" s="51">
        <f t="shared" si="1"/>
        <v>140000</v>
      </c>
    </row>
    <row r="13" spans="1:8" ht="40.5" customHeight="1">
      <c r="A13" s="59"/>
      <c r="B13" s="32" t="s">
        <v>99</v>
      </c>
      <c r="C13" s="25">
        <v>30000</v>
      </c>
      <c r="D13" s="52"/>
      <c r="E13" s="26">
        <f>D13/C13</f>
        <v>0</v>
      </c>
      <c r="F13" s="77"/>
      <c r="G13" s="51">
        <f>C13-D13</f>
        <v>30000</v>
      </c>
    </row>
    <row r="14" spans="1:8" ht="33">
      <c r="A14" s="73"/>
      <c r="B14" s="32" t="s">
        <v>100</v>
      </c>
      <c r="C14" s="25">
        <v>120000</v>
      </c>
      <c r="D14" s="56"/>
      <c r="E14" s="26">
        <f>D14/C14</f>
        <v>0</v>
      </c>
      <c r="F14" s="78"/>
      <c r="G14" s="51">
        <f>C14-D14</f>
        <v>120000</v>
      </c>
    </row>
    <row r="15" spans="1:8">
      <c r="A15" s="82"/>
      <c r="B15" s="46" t="s">
        <v>107</v>
      </c>
      <c r="C15" s="44">
        <v>50000</v>
      </c>
      <c r="D15" s="56"/>
      <c r="E15" s="45">
        <f>D15/C15</f>
        <v>0</v>
      </c>
      <c r="F15" s="78"/>
      <c r="G15" s="51">
        <f>C15-D15</f>
        <v>50000</v>
      </c>
    </row>
    <row r="16" spans="1:8" ht="17.25" thickBot="1">
      <c r="A16" s="33"/>
      <c r="B16" s="29" t="s">
        <v>43</v>
      </c>
      <c r="C16" s="30">
        <f>SUM(C5:C15)</f>
        <v>1000000</v>
      </c>
      <c r="D16" s="30">
        <f>SUM(D5:D14)</f>
        <v>77000</v>
      </c>
      <c r="E16" s="31">
        <f t="shared" si="0"/>
        <v>7.6999999999999999E-2</v>
      </c>
      <c r="F16" s="29"/>
      <c r="G16" s="51">
        <f t="shared" si="1"/>
        <v>923000</v>
      </c>
    </row>
    <row r="17" ht="17.25" thickTop="1"/>
  </sheetData>
  <mergeCells count="4">
    <mergeCell ref="A1:H1"/>
    <mergeCell ref="A3:A4"/>
    <mergeCell ref="B3:F3"/>
    <mergeCell ref="A5:A1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B29" sqref="B29:B34"/>
    </sheetView>
  </sheetViews>
  <sheetFormatPr defaultRowHeight="16.5"/>
  <cols>
    <col min="1" max="1" width="7" customWidth="1"/>
    <col min="2" max="2" width="28.125" customWidth="1"/>
    <col min="3" max="5" width="15.75" customWidth="1"/>
    <col min="6" max="6" width="36.75" customWidth="1"/>
    <col min="7" max="7" width="13.125" bestFit="1" customWidth="1"/>
  </cols>
  <sheetData>
    <row r="1" spans="1:8" ht="72.75" customHeight="1">
      <c r="A1" s="86" t="str">
        <f>'109年總表'!A1</f>
        <v>臺南市新化區暨唪口里辦理
「109年度臺南市永康垃圾資源回收(焚化)廠營運階段回饋金」109年度10月份執行情況表</v>
      </c>
      <c r="B1" s="86"/>
      <c r="C1" s="86"/>
      <c r="D1" s="86"/>
      <c r="E1" s="86"/>
      <c r="F1" s="86"/>
      <c r="G1" s="86"/>
      <c r="H1" s="86"/>
    </row>
    <row r="2" spans="1:8" ht="17.25" thickBot="1">
      <c r="A2" t="str">
        <f>'109年總表'!A2</f>
        <v>製表日期：109年11月5日</v>
      </c>
    </row>
    <row r="3" spans="1:8" ht="17.25" thickTop="1">
      <c r="A3" s="87" t="s">
        <v>15</v>
      </c>
      <c r="B3" s="89" t="s">
        <v>16</v>
      </c>
      <c r="C3" s="89"/>
      <c r="D3" s="89"/>
      <c r="E3" s="89"/>
      <c r="F3" s="89"/>
      <c r="G3" s="19"/>
    </row>
    <row r="4" spans="1:8" ht="35.25" customHeight="1">
      <c r="A4" s="88"/>
      <c r="B4" s="20" t="s">
        <v>17</v>
      </c>
      <c r="C4" s="21" t="s">
        <v>18</v>
      </c>
      <c r="D4" s="21" t="s">
        <v>19</v>
      </c>
      <c r="E4" s="22" t="s">
        <v>20</v>
      </c>
      <c r="F4" s="20" t="s">
        <v>21</v>
      </c>
      <c r="G4" s="23" t="s">
        <v>103</v>
      </c>
    </row>
    <row r="5" spans="1:8" ht="69" customHeight="1">
      <c r="A5" s="72" t="s">
        <v>22</v>
      </c>
      <c r="B5" s="60" t="s">
        <v>80</v>
      </c>
      <c r="C5" s="61">
        <v>14553812</v>
      </c>
      <c r="D5" s="25"/>
      <c r="E5" s="26">
        <f>D5/C5</f>
        <v>0</v>
      </c>
      <c r="F5" s="55"/>
      <c r="G5" s="75">
        <f>C5-D5</f>
        <v>14553812</v>
      </c>
    </row>
    <row r="6" spans="1:8" ht="17.25" thickBot="1">
      <c r="A6" s="28"/>
      <c r="B6" s="29" t="s">
        <v>23</v>
      </c>
      <c r="C6" s="30">
        <f>SUM(C5:C5)</f>
        <v>14553812</v>
      </c>
      <c r="D6" s="30">
        <f>SUM(D5)</f>
        <v>0</v>
      </c>
      <c r="E6" s="31">
        <f>D6/C6</f>
        <v>0</v>
      </c>
      <c r="F6" s="29"/>
      <c r="G6" s="76">
        <f>C6-D6</f>
        <v>14553812</v>
      </c>
    </row>
    <row r="7" spans="1:8" ht="17.25" thickTop="1"/>
  </sheetData>
  <mergeCells count="3">
    <mergeCell ref="A1:H1"/>
    <mergeCell ref="A3:A4"/>
    <mergeCell ref="B3:F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C21" sqref="C21:C22"/>
    </sheetView>
  </sheetViews>
  <sheetFormatPr defaultRowHeight="16.5"/>
  <cols>
    <col min="1" max="1" width="14.125" customWidth="1"/>
    <col min="2" max="2" width="15.125" customWidth="1"/>
    <col min="3" max="3" width="13.875" customWidth="1"/>
    <col min="4" max="4" width="13.375" customWidth="1"/>
    <col min="5" max="5" width="15.125" customWidth="1"/>
    <col min="6" max="6" width="18.5" customWidth="1"/>
    <col min="7" max="7" width="27.25" customWidth="1"/>
    <col min="8" max="8" width="7.625" hidden="1" customWidth="1"/>
  </cols>
  <sheetData>
    <row r="1" spans="1:8" ht="99.75" customHeight="1">
      <c r="A1" s="86" t="str">
        <f>'109年總表'!A1</f>
        <v>臺南市新化區暨唪口里辦理
「109年度臺南市永康垃圾資源回收(焚化)廠營運階段回饋金」109年度10月份執行情況表</v>
      </c>
      <c r="B1" s="86"/>
      <c r="C1" s="86"/>
      <c r="D1" s="86"/>
      <c r="E1" s="86"/>
      <c r="F1" s="86"/>
      <c r="G1" s="86"/>
      <c r="H1" s="86"/>
    </row>
    <row r="2" spans="1:8" ht="17.25" thickBot="1">
      <c r="A2" t="str">
        <f>'109年總表'!A2</f>
        <v>製表日期：109年11月5日</v>
      </c>
    </row>
    <row r="3" spans="1:8" ht="17.25" thickTop="1">
      <c r="A3" s="87" t="s">
        <v>15</v>
      </c>
      <c r="B3" s="89" t="s">
        <v>34</v>
      </c>
      <c r="C3" s="89"/>
      <c r="D3" s="89"/>
      <c r="E3" s="89"/>
      <c r="F3" s="89"/>
      <c r="G3" s="19"/>
    </row>
    <row r="4" spans="1:8">
      <c r="A4" s="88"/>
      <c r="B4" s="20" t="s">
        <v>17</v>
      </c>
      <c r="C4" s="21" t="s">
        <v>36</v>
      </c>
      <c r="D4" s="21" t="s">
        <v>19</v>
      </c>
      <c r="E4" s="22" t="s">
        <v>20</v>
      </c>
      <c r="F4" s="20" t="s">
        <v>21</v>
      </c>
      <c r="G4" s="23" t="s">
        <v>103</v>
      </c>
    </row>
    <row r="5" spans="1:8" ht="82.5" customHeight="1">
      <c r="A5" s="90" t="s">
        <v>22</v>
      </c>
      <c r="B5" s="60" t="s">
        <v>94</v>
      </c>
      <c r="C5" s="61">
        <v>8399</v>
      </c>
      <c r="E5" s="26">
        <f>D5/C5</f>
        <v>0</v>
      </c>
      <c r="G5" s="75">
        <f>C5-D5</f>
        <v>8399</v>
      </c>
    </row>
    <row r="6" spans="1:8" ht="116.25" customHeight="1">
      <c r="A6" s="91"/>
      <c r="B6" s="60" t="s">
        <v>81</v>
      </c>
      <c r="C6" s="61">
        <v>43792</v>
      </c>
      <c r="D6" s="25"/>
      <c r="E6" s="26">
        <f>D6/C6</f>
        <v>0</v>
      </c>
      <c r="F6" s="24"/>
      <c r="G6" s="75">
        <f t="shared" ref="G6:G7" si="0">C6-D6</f>
        <v>43792</v>
      </c>
    </row>
    <row r="7" spans="1:8" ht="17.25" thickBot="1">
      <c r="A7" s="28"/>
      <c r="B7" s="29" t="s">
        <v>95</v>
      </c>
      <c r="C7" s="30">
        <f>SUM(C5:C6)</f>
        <v>52191</v>
      </c>
      <c r="D7" s="30">
        <f>D5+D6</f>
        <v>0</v>
      </c>
      <c r="E7" s="26">
        <f>D7/C7</f>
        <v>0</v>
      </c>
      <c r="F7" s="29"/>
      <c r="G7" s="75">
        <f t="shared" si="0"/>
        <v>52191</v>
      </c>
    </row>
    <row r="8" spans="1:8" ht="17.25" thickTop="1"/>
  </sheetData>
  <mergeCells count="4">
    <mergeCell ref="A1:H1"/>
    <mergeCell ref="A3:A4"/>
    <mergeCell ref="B3:F3"/>
    <mergeCell ref="A5:A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F11" sqref="F11"/>
    </sheetView>
  </sheetViews>
  <sheetFormatPr defaultRowHeight="16.5"/>
  <cols>
    <col min="1" max="1" width="7.375" customWidth="1"/>
    <col min="2" max="2" width="28.125" customWidth="1"/>
    <col min="3" max="5" width="15.75" customWidth="1"/>
    <col min="6" max="6" width="38.75" customWidth="1"/>
    <col min="7" max="7" width="13.875" bestFit="1" customWidth="1"/>
  </cols>
  <sheetData>
    <row r="1" spans="1:8" ht="79.5" customHeight="1">
      <c r="A1" s="92" t="str">
        <f>'109年總表'!A1</f>
        <v>臺南市新化區暨唪口里辦理
「109年度臺南市永康垃圾資源回收(焚化)廠營運階段回饋金」109年度10月份執行情況表</v>
      </c>
      <c r="B1" s="92"/>
      <c r="C1" s="92"/>
      <c r="D1" s="92"/>
      <c r="E1" s="92"/>
      <c r="F1" s="92"/>
      <c r="G1" s="92"/>
      <c r="H1" s="92"/>
    </row>
    <row r="2" spans="1:8" ht="17.25" thickBot="1">
      <c r="A2" t="str">
        <f>'109年總表'!A2</f>
        <v>製表日期：109年11月5日</v>
      </c>
    </row>
    <row r="3" spans="1:8" ht="17.25" customHeight="1" thickTop="1">
      <c r="A3" s="87" t="s">
        <v>33</v>
      </c>
      <c r="B3" s="89" t="s">
        <v>34</v>
      </c>
      <c r="C3" s="89"/>
      <c r="D3" s="89"/>
      <c r="E3" s="89"/>
      <c r="F3" s="89"/>
      <c r="G3" s="19"/>
    </row>
    <row r="4" spans="1:8">
      <c r="A4" s="88"/>
      <c r="B4" s="20" t="s">
        <v>35</v>
      </c>
      <c r="C4" s="21" t="s">
        <v>36</v>
      </c>
      <c r="D4" s="21" t="s">
        <v>37</v>
      </c>
      <c r="E4" s="22" t="s">
        <v>38</v>
      </c>
      <c r="F4" s="20" t="s">
        <v>39</v>
      </c>
      <c r="G4" s="23" t="s">
        <v>104</v>
      </c>
    </row>
    <row r="5" spans="1:8" ht="33">
      <c r="A5" s="93" t="s">
        <v>40</v>
      </c>
      <c r="B5" s="36" t="s">
        <v>41</v>
      </c>
      <c r="C5" s="25">
        <v>350000</v>
      </c>
      <c r="D5" s="25"/>
      <c r="E5" s="26">
        <f t="shared" ref="E5:E14" si="0">D5/C5</f>
        <v>0</v>
      </c>
      <c r="F5" s="38"/>
      <c r="G5" s="51">
        <f>C5-D5</f>
        <v>350000</v>
      </c>
    </row>
    <row r="6" spans="1:8" ht="39" customHeight="1">
      <c r="A6" s="94"/>
      <c r="B6" s="32" t="s">
        <v>26</v>
      </c>
      <c r="C6" s="25">
        <v>20000</v>
      </c>
      <c r="D6" s="25"/>
      <c r="E6" s="26">
        <f t="shared" si="0"/>
        <v>0</v>
      </c>
      <c r="F6" s="38"/>
      <c r="G6" s="51">
        <f t="shared" ref="G6:G14" si="1">C6-D6</f>
        <v>20000</v>
      </c>
    </row>
    <row r="7" spans="1:8" ht="57">
      <c r="A7" s="94"/>
      <c r="B7" s="32" t="s">
        <v>27</v>
      </c>
      <c r="C7" s="25">
        <v>100000</v>
      </c>
      <c r="D7" s="25">
        <v>99600</v>
      </c>
      <c r="E7" s="26">
        <f t="shared" si="0"/>
        <v>0.996</v>
      </c>
      <c r="F7" s="102" t="s">
        <v>123</v>
      </c>
      <c r="G7" s="51">
        <f t="shared" si="1"/>
        <v>400</v>
      </c>
    </row>
    <row r="8" spans="1:8" ht="49.5">
      <c r="A8" s="94"/>
      <c r="B8" s="32" t="s">
        <v>28</v>
      </c>
      <c r="C8" s="25">
        <v>70000</v>
      </c>
      <c r="D8" s="25"/>
      <c r="E8" s="26">
        <f t="shared" si="0"/>
        <v>0</v>
      </c>
      <c r="F8" s="79"/>
      <c r="G8" s="51">
        <f t="shared" si="1"/>
        <v>70000</v>
      </c>
    </row>
    <row r="9" spans="1:8" ht="49.5">
      <c r="A9" s="94"/>
      <c r="B9" s="32" t="s">
        <v>29</v>
      </c>
      <c r="C9" s="25">
        <v>30000</v>
      </c>
      <c r="D9" s="25"/>
      <c r="E9" s="26">
        <f t="shared" si="0"/>
        <v>0</v>
      </c>
      <c r="F9" s="79"/>
      <c r="G9" s="51">
        <f t="shared" si="1"/>
        <v>30000</v>
      </c>
    </row>
    <row r="10" spans="1:8" ht="69" customHeight="1">
      <c r="A10" s="94"/>
      <c r="B10" s="32" t="s">
        <v>30</v>
      </c>
      <c r="C10" s="25">
        <v>60000</v>
      </c>
      <c r="D10" s="25">
        <v>20000</v>
      </c>
      <c r="E10" s="26">
        <f t="shared" si="0"/>
        <v>0.33333333333333331</v>
      </c>
      <c r="F10" s="102" t="s">
        <v>124</v>
      </c>
      <c r="G10" s="51">
        <f t="shared" si="1"/>
        <v>40000</v>
      </c>
    </row>
    <row r="11" spans="1:8" ht="42.75" customHeight="1">
      <c r="A11" s="94"/>
      <c r="B11" s="32" t="s">
        <v>31</v>
      </c>
      <c r="C11" s="25">
        <v>100000</v>
      </c>
      <c r="D11" s="25"/>
      <c r="E11" s="26">
        <f t="shared" si="0"/>
        <v>0</v>
      </c>
      <c r="F11" s="80"/>
      <c r="G11" s="51">
        <f t="shared" si="1"/>
        <v>100000</v>
      </c>
    </row>
    <row r="12" spans="1:8" ht="64.5" customHeight="1">
      <c r="A12" s="94"/>
      <c r="B12" s="32" t="s">
        <v>32</v>
      </c>
      <c r="C12" s="25">
        <v>200000</v>
      </c>
      <c r="D12" s="25">
        <v>98000</v>
      </c>
      <c r="E12" s="26">
        <f t="shared" si="0"/>
        <v>0.49</v>
      </c>
      <c r="F12" s="102" t="s">
        <v>125</v>
      </c>
      <c r="G12" s="51">
        <f t="shared" si="1"/>
        <v>102000</v>
      </c>
    </row>
    <row r="13" spans="1:8" ht="21.75" customHeight="1">
      <c r="A13" s="62"/>
      <c r="B13" s="32" t="s">
        <v>42</v>
      </c>
      <c r="C13" s="25">
        <v>70000</v>
      </c>
      <c r="D13" s="52"/>
      <c r="E13" s="26">
        <f>D13/C13</f>
        <v>0</v>
      </c>
      <c r="F13" s="24"/>
      <c r="G13" s="51">
        <f>C13-D13</f>
        <v>70000</v>
      </c>
    </row>
    <row r="14" spans="1:8">
      <c r="A14" s="33"/>
      <c r="B14" s="33" t="s">
        <v>43</v>
      </c>
      <c r="C14" s="25">
        <f>SUM(C5:C13)</f>
        <v>1000000</v>
      </c>
      <c r="D14" s="25">
        <f>SUM(D5:D13)</f>
        <v>217600</v>
      </c>
      <c r="E14" s="26">
        <f t="shared" si="0"/>
        <v>0.21759999999999999</v>
      </c>
      <c r="F14" s="67"/>
      <c r="G14" s="51">
        <f t="shared" si="1"/>
        <v>782400</v>
      </c>
    </row>
  </sheetData>
  <mergeCells count="4">
    <mergeCell ref="A1:H1"/>
    <mergeCell ref="A3:A4"/>
    <mergeCell ref="B3:F3"/>
    <mergeCell ref="A5:A1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D8" sqref="D8"/>
    </sheetView>
  </sheetViews>
  <sheetFormatPr defaultRowHeight="16.5"/>
  <cols>
    <col min="1" max="1" width="7.375" customWidth="1"/>
    <col min="2" max="2" width="28.125" customWidth="1"/>
    <col min="3" max="5" width="15.75" customWidth="1"/>
    <col min="6" max="6" width="38.75" customWidth="1"/>
    <col min="7" max="7" width="13.875" bestFit="1" customWidth="1"/>
  </cols>
  <sheetData>
    <row r="1" spans="1:8" ht="78" customHeight="1">
      <c r="A1" s="92" t="str">
        <f>'109年總表'!A1</f>
        <v>臺南市新化區暨唪口里辦理
「109年度臺南市永康垃圾資源回收(焚化)廠營運階段回饋金」109年度10月份執行情況表</v>
      </c>
      <c r="B1" s="92"/>
      <c r="C1" s="92"/>
      <c r="D1" s="92"/>
      <c r="E1" s="92"/>
      <c r="F1" s="92"/>
      <c r="G1" s="92"/>
      <c r="H1" s="92"/>
    </row>
    <row r="2" spans="1:8" ht="17.25" thickBot="1">
      <c r="A2" t="str">
        <f>'109年總表'!A2</f>
        <v>製表日期：109年11月5日</v>
      </c>
    </row>
    <row r="3" spans="1:8" ht="17.25" customHeight="1" thickTop="1">
      <c r="A3" s="87" t="s">
        <v>33</v>
      </c>
      <c r="B3" s="89" t="s">
        <v>34</v>
      </c>
      <c r="C3" s="89"/>
      <c r="D3" s="89"/>
      <c r="E3" s="89"/>
      <c r="F3" s="89"/>
      <c r="G3" s="19"/>
    </row>
    <row r="4" spans="1:8">
      <c r="A4" s="88"/>
      <c r="B4" s="20" t="s">
        <v>35</v>
      </c>
      <c r="C4" s="21" t="s">
        <v>36</v>
      </c>
      <c r="D4" s="21" t="s">
        <v>37</v>
      </c>
      <c r="E4" s="22" t="s">
        <v>38</v>
      </c>
      <c r="F4" s="20" t="s">
        <v>39</v>
      </c>
      <c r="G4" s="23" t="s">
        <v>102</v>
      </c>
    </row>
    <row r="5" spans="1:8" ht="33">
      <c r="A5" s="94" t="s">
        <v>44</v>
      </c>
      <c r="B5" s="32" t="s">
        <v>85</v>
      </c>
      <c r="C5" s="25">
        <v>450000</v>
      </c>
      <c r="D5" s="25"/>
      <c r="E5" s="26">
        <f t="shared" ref="E5:E14" si="0">D5/C5</f>
        <v>0</v>
      </c>
      <c r="F5" s="83"/>
      <c r="G5" s="51">
        <f>C5-D5</f>
        <v>450000</v>
      </c>
    </row>
    <row r="6" spans="1:8" ht="128.25">
      <c r="A6" s="94"/>
      <c r="B6" s="46" t="s">
        <v>97</v>
      </c>
      <c r="C6" s="44">
        <v>50000</v>
      </c>
      <c r="D6" s="25">
        <v>22929</v>
      </c>
      <c r="E6" s="26">
        <f t="shared" si="0"/>
        <v>0.45857999999999999</v>
      </c>
      <c r="F6" s="24" t="s">
        <v>115</v>
      </c>
      <c r="G6" s="51">
        <f>C6-D6</f>
        <v>27071</v>
      </c>
    </row>
    <row r="7" spans="1:8" ht="57">
      <c r="A7" s="94"/>
      <c r="B7" s="32" t="s">
        <v>46</v>
      </c>
      <c r="C7" s="25">
        <v>120000</v>
      </c>
      <c r="D7" s="25">
        <v>79000</v>
      </c>
      <c r="E7" s="26">
        <f t="shared" si="0"/>
        <v>0.65833333333333333</v>
      </c>
      <c r="F7" s="55" t="s">
        <v>114</v>
      </c>
      <c r="G7" s="51">
        <f t="shared" ref="G7:G14" si="1">C7-D7</f>
        <v>41000</v>
      </c>
    </row>
    <row r="8" spans="1:8" ht="33">
      <c r="A8" s="94"/>
      <c r="B8" s="32" t="s">
        <v>105</v>
      </c>
      <c r="C8" s="25">
        <v>70000</v>
      </c>
      <c r="D8" s="25"/>
      <c r="E8" s="26">
        <f t="shared" si="0"/>
        <v>0</v>
      </c>
      <c r="F8" s="24"/>
      <c r="G8" s="51">
        <f t="shared" si="1"/>
        <v>70000</v>
      </c>
    </row>
    <row r="9" spans="1:8" ht="33">
      <c r="A9" s="94"/>
      <c r="B9" s="32" t="s">
        <v>47</v>
      </c>
      <c r="C9" s="25">
        <v>70000</v>
      </c>
      <c r="D9" s="25"/>
      <c r="E9" s="26">
        <f t="shared" si="0"/>
        <v>0</v>
      </c>
      <c r="F9" s="24"/>
      <c r="G9" s="51">
        <f t="shared" si="1"/>
        <v>70000</v>
      </c>
    </row>
    <row r="10" spans="1:8" ht="49.5">
      <c r="A10" s="94"/>
      <c r="B10" s="32" t="s">
        <v>48</v>
      </c>
      <c r="C10" s="25">
        <v>70000</v>
      </c>
      <c r="D10" s="25">
        <v>70000</v>
      </c>
      <c r="E10" s="26">
        <f t="shared" si="0"/>
        <v>1</v>
      </c>
      <c r="F10" s="55" t="s">
        <v>113</v>
      </c>
      <c r="G10" s="51">
        <f t="shared" si="1"/>
        <v>0</v>
      </c>
    </row>
    <row r="11" spans="1:8" ht="49.5">
      <c r="A11" s="49"/>
      <c r="B11" s="46" t="s">
        <v>49</v>
      </c>
      <c r="C11" s="44">
        <v>70000</v>
      </c>
      <c r="D11" s="44"/>
      <c r="E11" s="45">
        <f t="shared" si="0"/>
        <v>0</v>
      </c>
      <c r="F11" s="24"/>
      <c r="G11" s="51">
        <f t="shared" si="1"/>
        <v>70000</v>
      </c>
    </row>
    <row r="12" spans="1:8" ht="51" customHeight="1">
      <c r="A12" s="66"/>
      <c r="B12" s="46" t="s">
        <v>87</v>
      </c>
      <c r="C12" s="44">
        <v>70000</v>
      </c>
      <c r="D12" s="44"/>
      <c r="E12" s="45">
        <f t="shared" si="0"/>
        <v>0</v>
      </c>
      <c r="F12" s="24"/>
      <c r="G12" s="51">
        <f t="shared" si="1"/>
        <v>70000</v>
      </c>
    </row>
    <row r="13" spans="1:8">
      <c r="A13" s="58"/>
      <c r="B13" s="32" t="s">
        <v>45</v>
      </c>
      <c r="C13" s="25">
        <v>30000</v>
      </c>
      <c r="D13" s="52"/>
      <c r="E13" s="26">
        <f>D13/C13</f>
        <v>0</v>
      </c>
      <c r="F13" s="83"/>
      <c r="G13" s="51">
        <f>C13-D13</f>
        <v>30000</v>
      </c>
    </row>
    <row r="14" spans="1:8" ht="17.25" thickBot="1">
      <c r="A14" s="28"/>
      <c r="B14" s="29" t="s">
        <v>43</v>
      </c>
      <c r="C14" s="30">
        <f>SUM(C5:C13)</f>
        <v>1000000</v>
      </c>
      <c r="D14" s="30">
        <f>SUM(D5:D13)</f>
        <v>171929</v>
      </c>
      <c r="E14" s="31">
        <f t="shared" si="0"/>
        <v>0.171929</v>
      </c>
      <c r="F14" s="68"/>
      <c r="G14" s="51">
        <f t="shared" si="1"/>
        <v>828071</v>
      </c>
    </row>
    <row r="15" spans="1:8" ht="17.25" thickTop="1"/>
  </sheetData>
  <mergeCells count="4">
    <mergeCell ref="A1:H1"/>
    <mergeCell ref="A3:A4"/>
    <mergeCell ref="B3:F3"/>
    <mergeCell ref="A5:A1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P7" sqref="P7"/>
    </sheetView>
  </sheetViews>
  <sheetFormatPr defaultRowHeight="16.5"/>
  <cols>
    <col min="1" max="1" width="7.375" customWidth="1"/>
    <col min="2" max="2" width="28.125" customWidth="1"/>
    <col min="3" max="3" width="15.75" customWidth="1"/>
    <col min="4" max="4" width="11.625" bestFit="1" customWidth="1"/>
    <col min="5" max="5" width="15.75" customWidth="1"/>
    <col min="6" max="6" width="38.75" customWidth="1"/>
    <col min="7" max="7" width="13.875" bestFit="1" customWidth="1"/>
  </cols>
  <sheetData>
    <row r="1" spans="1:8" ht="79.5" customHeight="1">
      <c r="A1" s="92" t="str">
        <f>'109年總表'!A1</f>
        <v>臺南市新化區暨唪口里辦理
「109年度臺南市永康垃圾資源回收(焚化)廠營運階段回饋金」109年度10月份執行情況表</v>
      </c>
      <c r="B1" s="92"/>
      <c r="C1" s="92"/>
      <c r="D1" s="92"/>
      <c r="E1" s="92"/>
      <c r="F1" s="92"/>
      <c r="G1" s="92"/>
      <c r="H1" s="92"/>
    </row>
    <row r="2" spans="1:8" ht="17.25" thickBot="1">
      <c r="A2" t="str">
        <f>'109年總表'!A2</f>
        <v>製表日期：109年11月5日</v>
      </c>
    </row>
    <row r="3" spans="1:8" ht="17.25" customHeight="1" thickTop="1">
      <c r="A3" s="87" t="s">
        <v>33</v>
      </c>
      <c r="B3" s="89" t="s">
        <v>34</v>
      </c>
      <c r="C3" s="89"/>
      <c r="D3" s="89"/>
      <c r="E3" s="89"/>
      <c r="F3" s="89"/>
      <c r="G3" s="19"/>
    </row>
    <row r="4" spans="1:8">
      <c r="A4" s="88"/>
      <c r="B4" s="20" t="s">
        <v>35</v>
      </c>
      <c r="C4" s="21" t="s">
        <v>36</v>
      </c>
      <c r="D4" s="21" t="s">
        <v>37</v>
      </c>
      <c r="E4" s="22" t="s">
        <v>38</v>
      </c>
      <c r="F4" s="20" t="s">
        <v>39</v>
      </c>
      <c r="G4" s="23" t="s">
        <v>102</v>
      </c>
    </row>
    <row r="5" spans="1:8" ht="48" customHeight="1">
      <c r="A5" s="93" t="s">
        <v>50</v>
      </c>
      <c r="B5" s="32" t="s">
        <v>51</v>
      </c>
      <c r="C5" s="25">
        <v>480000</v>
      </c>
      <c r="D5" s="25"/>
      <c r="E5" s="26">
        <f t="shared" ref="E5:E13" si="0">D5/C5</f>
        <v>0</v>
      </c>
      <c r="F5" s="24"/>
      <c r="G5" s="51">
        <f>C5-D5</f>
        <v>480000</v>
      </c>
    </row>
    <row r="6" spans="1:8" ht="33">
      <c r="A6" s="94"/>
      <c r="B6" s="32" t="s">
        <v>53</v>
      </c>
      <c r="C6" s="25">
        <v>80000</v>
      </c>
      <c r="D6" s="25"/>
      <c r="E6" s="26">
        <f t="shared" si="0"/>
        <v>0</v>
      </c>
      <c r="F6" s="24"/>
      <c r="G6" s="51">
        <f t="shared" ref="G6:G13" si="1">C6-D6</f>
        <v>80000</v>
      </c>
    </row>
    <row r="7" spans="1:8" ht="99.75">
      <c r="A7" s="94"/>
      <c r="B7" s="32" t="s">
        <v>54</v>
      </c>
      <c r="C7" s="25">
        <v>120000</v>
      </c>
      <c r="D7" s="25">
        <v>120000</v>
      </c>
      <c r="E7" s="26">
        <f t="shared" si="0"/>
        <v>1</v>
      </c>
      <c r="F7" s="55" t="s">
        <v>118</v>
      </c>
      <c r="G7" s="51">
        <f t="shared" si="1"/>
        <v>0</v>
      </c>
    </row>
    <row r="8" spans="1:8" ht="57">
      <c r="A8" s="94"/>
      <c r="B8" s="32" t="s">
        <v>55</v>
      </c>
      <c r="C8" s="25">
        <v>60000</v>
      </c>
      <c r="D8" s="52">
        <v>60000</v>
      </c>
      <c r="E8" s="26">
        <f t="shared" si="0"/>
        <v>1</v>
      </c>
      <c r="F8" s="55" t="s">
        <v>119</v>
      </c>
      <c r="G8" s="51">
        <f t="shared" si="1"/>
        <v>0</v>
      </c>
    </row>
    <row r="9" spans="1:8" ht="57">
      <c r="A9" s="94"/>
      <c r="B9" s="32" t="s">
        <v>56</v>
      </c>
      <c r="C9" s="25">
        <v>120000</v>
      </c>
      <c r="D9" s="25">
        <v>46620</v>
      </c>
      <c r="E9" s="26">
        <f t="shared" si="0"/>
        <v>0.38850000000000001</v>
      </c>
      <c r="F9" s="55" t="s">
        <v>120</v>
      </c>
      <c r="G9" s="51">
        <f t="shared" si="1"/>
        <v>73380</v>
      </c>
    </row>
    <row r="10" spans="1:8" ht="24" customHeight="1">
      <c r="A10" s="94"/>
      <c r="B10" s="32" t="s">
        <v>52</v>
      </c>
      <c r="C10" s="25">
        <v>60000</v>
      </c>
      <c r="D10" s="52"/>
      <c r="E10" s="26">
        <f>D10/C10</f>
        <v>0</v>
      </c>
      <c r="F10" s="50"/>
      <c r="G10" s="51">
        <f>C10-D10</f>
        <v>60000</v>
      </c>
    </row>
    <row r="11" spans="1:8" ht="33">
      <c r="A11" s="94"/>
      <c r="B11" s="32" t="s">
        <v>108</v>
      </c>
      <c r="C11" s="25">
        <v>60000</v>
      </c>
      <c r="D11" s="52"/>
      <c r="E11" s="26">
        <f>D11/C11</f>
        <v>0</v>
      </c>
      <c r="F11" s="50"/>
      <c r="G11" s="51">
        <f>C11-D11</f>
        <v>60000</v>
      </c>
    </row>
    <row r="12" spans="1:8" ht="33">
      <c r="A12" s="94"/>
      <c r="B12" s="32" t="s">
        <v>109</v>
      </c>
      <c r="C12" s="25">
        <v>20000</v>
      </c>
      <c r="D12" s="52"/>
      <c r="E12" s="26">
        <f>D12/C12</f>
        <v>0</v>
      </c>
      <c r="F12" s="50"/>
      <c r="G12" s="51">
        <f>C12-D12</f>
        <v>20000</v>
      </c>
    </row>
    <row r="13" spans="1:8">
      <c r="A13" s="95"/>
      <c r="B13" s="33" t="s">
        <v>43</v>
      </c>
      <c r="C13" s="25">
        <f>SUM(C5:C12)</f>
        <v>1000000</v>
      </c>
      <c r="D13" s="25">
        <f>SUM(D5:D10)</f>
        <v>226620</v>
      </c>
      <c r="E13" s="26">
        <f t="shared" si="0"/>
        <v>0.22661999999999999</v>
      </c>
      <c r="F13" s="50"/>
      <c r="G13" s="51">
        <f t="shared" si="1"/>
        <v>773380</v>
      </c>
    </row>
  </sheetData>
  <mergeCells count="4">
    <mergeCell ref="A1:H1"/>
    <mergeCell ref="A3:A4"/>
    <mergeCell ref="B3:F3"/>
    <mergeCell ref="A5:A1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J5" sqref="J5"/>
    </sheetView>
  </sheetViews>
  <sheetFormatPr defaultRowHeight="16.5"/>
  <cols>
    <col min="1" max="1" width="7.375" customWidth="1"/>
    <col min="2" max="2" width="28.125" customWidth="1"/>
    <col min="3" max="5" width="15.75" customWidth="1"/>
    <col min="6" max="6" width="37.375" customWidth="1"/>
    <col min="7" max="7" width="13.875" bestFit="1" customWidth="1"/>
  </cols>
  <sheetData>
    <row r="1" spans="1:8" ht="78.75" customHeight="1">
      <c r="A1" s="92" t="str">
        <f>'109年總表'!A1</f>
        <v>臺南市新化區暨唪口里辦理
「109年度臺南市永康垃圾資源回收(焚化)廠營運階段回饋金」109年度10月份執行情況表</v>
      </c>
      <c r="B1" s="92"/>
      <c r="C1" s="92"/>
      <c r="D1" s="92"/>
      <c r="E1" s="92"/>
      <c r="F1" s="92"/>
      <c r="G1" s="92"/>
      <c r="H1" s="65"/>
    </row>
    <row r="2" spans="1:8" ht="17.25" thickBot="1">
      <c r="A2" t="str">
        <f>'109年總表'!A2</f>
        <v>製表日期：109年11月5日</v>
      </c>
    </row>
    <row r="3" spans="1:8" ht="17.25" thickTop="1">
      <c r="A3" s="87" t="s">
        <v>15</v>
      </c>
      <c r="B3" s="89" t="s">
        <v>16</v>
      </c>
      <c r="C3" s="89"/>
      <c r="D3" s="89"/>
      <c r="E3" s="89"/>
      <c r="F3" s="89"/>
      <c r="G3" s="19"/>
    </row>
    <row r="4" spans="1:8">
      <c r="A4" s="88"/>
      <c r="B4" s="20" t="s">
        <v>17</v>
      </c>
      <c r="C4" s="21" t="s">
        <v>18</v>
      </c>
      <c r="D4" s="21" t="s">
        <v>19</v>
      </c>
      <c r="E4" s="22" t="s">
        <v>20</v>
      </c>
      <c r="F4" s="20" t="s">
        <v>21</v>
      </c>
      <c r="G4" s="23" t="s">
        <v>103</v>
      </c>
    </row>
    <row r="5" spans="1:8" ht="51.75">
      <c r="A5" s="93" t="s">
        <v>24</v>
      </c>
      <c r="B5" s="63" t="s">
        <v>82</v>
      </c>
      <c r="C5" s="64">
        <v>2791259</v>
      </c>
      <c r="D5" s="25"/>
      <c r="E5" s="26">
        <f>D5/C5</f>
        <v>0</v>
      </c>
      <c r="F5" s="24"/>
      <c r="G5" s="27" t="s">
        <v>25</v>
      </c>
    </row>
    <row r="6" spans="1:8" ht="49.5">
      <c r="A6" s="95"/>
      <c r="B6" s="34" t="s">
        <v>57</v>
      </c>
      <c r="C6" s="25">
        <v>1799658</v>
      </c>
      <c r="D6" s="25"/>
      <c r="E6" s="26">
        <f t="shared" ref="E6" si="0">D6/C6</f>
        <v>0</v>
      </c>
      <c r="F6" s="69"/>
      <c r="G6" s="53"/>
    </row>
    <row r="7" spans="1:8" ht="17.25" thickBot="1">
      <c r="A7" s="28"/>
      <c r="B7" s="29" t="s">
        <v>23</v>
      </c>
      <c r="C7" s="30">
        <f>SUM(C5:C6)</f>
        <v>4590917</v>
      </c>
      <c r="D7" s="30">
        <f>SUM(D5:D6)</f>
        <v>0</v>
      </c>
      <c r="E7" s="31">
        <f>D7/C7</f>
        <v>0</v>
      </c>
      <c r="F7" s="29"/>
      <c r="G7" s="30">
        <v>4590917</v>
      </c>
    </row>
    <row r="8" spans="1:8" ht="17.25" thickTop="1"/>
  </sheetData>
  <mergeCells count="4">
    <mergeCell ref="A3:A4"/>
    <mergeCell ref="B3:F3"/>
    <mergeCell ref="A5:A6"/>
    <mergeCell ref="A1:G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F11" sqref="F11"/>
    </sheetView>
  </sheetViews>
  <sheetFormatPr defaultRowHeight="16.5"/>
  <cols>
    <col min="1" max="1" width="7.375" customWidth="1"/>
    <col min="2" max="2" width="28.125" customWidth="1"/>
    <col min="3" max="5" width="15.75" customWidth="1"/>
    <col min="6" max="6" width="38.75" customWidth="1"/>
    <col min="7" max="7" width="13.875" bestFit="1" customWidth="1"/>
  </cols>
  <sheetData>
    <row r="1" spans="1:8" ht="73.5" customHeight="1">
      <c r="A1" s="92" t="str">
        <f>'109年總表'!A1</f>
        <v>臺南市新化區暨唪口里辦理
「109年度臺南市永康垃圾資源回收(焚化)廠營運階段回饋金」109年度10月份執行情況表</v>
      </c>
      <c r="B1" s="92"/>
      <c r="C1" s="92"/>
      <c r="D1" s="92"/>
      <c r="E1" s="92"/>
      <c r="F1" s="92"/>
      <c r="G1" s="92"/>
      <c r="H1" s="92"/>
    </row>
    <row r="2" spans="1:8" ht="17.25" thickBot="1">
      <c r="A2" t="str">
        <f>'109年總表'!A2</f>
        <v>製表日期：109年11月5日</v>
      </c>
    </row>
    <row r="3" spans="1:8" ht="17.25" customHeight="1" thickTop="1">
      <c r="A3" s="87" t="s">
        <v>33</v>
      </c>
      <c r="B3" s="96" t="s">
        <v>34</v>
      </c>
      <c r="C3" s="97"/>
      <c r="D3" s="97"/>
      <c r="E3" s="97"/>
      <c r="F3" s="97"/>
      <c r="G3" s="98"/>
    </row>
    <row r="4" spans="1:8">
      <c r="A4" s="88"/>
      <c r="B4" s="20" t="s">
        <v>35</v>
      </c>
      <c r="C4" s="21" t="s">
        <v>36</v>
      </c>
      <c r="D4" s="21" t="s">
        <v>37</v>
      </c>
      <c r="E4" s="22" t="s">
        <v>38</v>
      </c>
      <c r="F4" s="35" t="s">
        <v>39</v>
      </c>
      <c r="G4" s="23" t="s">
        <v>102</v>
      </c>
    </row>
    <row r="5" spans="1:8" ht="45" customHeight="1">
      <c r="A5" s="93" t="s">
        <v>58</v>
      </c>
      <c r="B5" s="36" t="s">
        <v>88</v>
      </c>
      <c r="C5" s="25">
        <v>230000</v>
      </c>
      <c r="D5" s="25"/>
      <c r="E5" s="26">
        <f t="shared" ref="E5:E15" si="0">D5/C5</f>
        <v>0</v>
      </c>
      <c r="F5" s="74"/>
      <c r="G5" s="51">
        <f>C5-D5</f>
        <v>230000</v>
      </c>
    </row>
    <row r="6" spans="1:8" ht="37.5" customHeight="1">
      <c r="A6" s="94"/>
      <c r="B6" s="36" t="s">
        <v>106</v>
      </c>
      <c r="C6" s="25">
        <v>50000</v>
      </c>
      <c r="D6" s="25"/>
      <c r="E6" s="26">
        <f t="shared" si="0"/>
        <v>0</v>
      </c>
      <c r="F6" s="50"/>
      <c r="G6" s="51">
        <f t="shared" ref="G6:G15" si="1">C6-D6</f>
        <v>50000</v>
      </c>
    </row>
    <row r="7" spans="1:8" ht="50.25" customHeight="1">
      <c r="A7" s="94"/>
      <c r="B7" s="36" t="s">
        <v>89</v>
      </c>
      <c r="C7" s="25">
        <v>90000</v>
      </c>
      <c r="D7" s="25"/>
      <c r="E7" s="26">
        <f t="shared" si="0"/>
        <v>0</v>
      </c>
      <c r="F7" s="50"/>
      <c r="G7" s="51">
        <f t="shared" si="1"/>
        <v>90000</v>
      </c>
    </row>
    <row r="8" spans="1:8" ht="33">
      <c r="A8" s="94"/>
      <c r="B8" s="36" t="s">
        <v>59</v>
      </c>
      <c r="C8" s="25">
        <v>98000</v>
      </c>
      <c r="D8" s="52"/>
      <c r="E8" s="26">
        <f t="shared" si="0"/>
        <v>0</v>
      </c>
      <c r="F8" s="24"/>
      <c r="G8" s="51">
        <f t="shared" si="1"/>
        <v>98000</v>
      </c>
    </row>
    <row r="9" spans="1:8" ht="51.75" customHeight="1">
      <c r="A9" s="94"/>
      <c r="B9" s="36" t="s">
        <v>60</v>
      </c>
      <c r="C9" s="25">
        <v>140000</v>
      </c>
      <c r="D9" s="25">
        <v>90000</v>
      </c>
      <c r="E9" s="26">
        <f t="shared" si="0"/>
        <v>0.6428571428571429</v>
      </c>
      <c r="F9" s="74" t="s">
        <v>121</v>
      </c>
      <c r="G9" s="51">
        <f t="shared" si="1"/>
        <v>50000</v>
      </c>
    </row>
    <row r="10" spans="1:8" ht="51.75" customHeight="1">
      <c r="A10" s="94"/>
      <c r="B10" s="36" t="s">
        <v>61</v>
      </c>
      <c r="C10" s="25">
        <v>97000</v>
      </c>
      <c r="D10" s="25"/>
      <c r="E10" s="26">
        <f t="shared" si="0"/>
        <v>0</v>
      </c>
      <c r="F10" s="54"/>
      <c r="G10" s="51">
        <f t="shared" si="1"/>
        <v>97000</v>
      </c>
    </row>
    <row r="11" spans="1:8" ht="57">
      <c r="A11" s="94"/>
      <c r="B11" s="43" t="s">
        <v>62</v>
      </c>
      <c r="C11" s="44">
        <v>97000</v>
      </c>
      <c r="D11" s="44">
        <v>97000</v>
      </c>
      <c r="E11" s="45">
        <f t="shared" si="0"/>
        <v>1</v>
      </c>
      <c r="F11" s="103" t="s">
        <v>122</v>
      </c>
      <c r="G11" s="51">
        <f t="shared" si="1"/>
        <v>0</v>
      </c>
    </row>
    <row r="12" spans="1:8" ht="33">
      <c r="A12" s="94"/>
      <c r="B12" s="43" t="s">
        <v>90</v>
      </c>
      <c r="C12" s="44">
        <v>50000</v>
      </c>
      <c r="D12" s="44"/>
      <c r="E12" s="45">
        <f t="shared" si="0"/>
        <v>0</v>
      </c>
      <c r="F12" s="70"/>
      <c r="G12" s="51">
        <f t="shared" si="1"/>
        <v>50000</v>
      </c>
    </row>
    <row r="13" spans="1:8" ht="33">
      <c r="A13" s="94"/>
      <c r="B13" s="43" t="s">
        <v>98</v>
      </c>
      <c r="C13" s="44">
        <v>98000</v>
      </c>
      <c r="D13" s="44"/>
      <c r="E13" s="45">
        <f t="shared" si="0"/>
        <v>0</v>
      </c>
      <c r="F13" s="70"/>
      <c r="G13" s="51">
        <f t="shared" si="1"/>
        <v>98000</v>
      </c>
    </row>
    <row r="14" spans="1:8">
      <c r="A14" s="94"/>
      <c r="B14" s="43" t="s">
        <v>91</v>
      </c>
      <c r="C14" s="44">
        <v>50000</v>
      </c>
      <c r="D14" s="44"/>
      <c r="E14" s="45">
        <f t="shared" si="0"/>
        <v>0</v>
      </c>
      <c r="F14" s="70"/>
      <c r="G14" s="51">
        <f t="shared" si="1"/>
        <v>50000</v>
      </c>
    </row>
    <row r="15" spans="1:8" ht="17.25" thickBot="1">
      <c r="A15" s="99"/>
      <c r="B15" s="29" t="s">
        <v>43</v>
      </c>
      <c r="C15" s="30">
        <f>SUM(C5:C14)</f>
        <v>1000000</v>
      </c>
      <c r="D15" s="30">
        <f>SUM(D5:D13)</f>
        <v>187000</v>
      </c>
      <c r="E15" s="31">
        <f t="shared" si="0"/>
        <v>0.187</v>
      </c>
      <c r="F15" s="71"/>
      <c r="G15" s="51">
        <f t="shared" si="1"/>
        <v>813000</v>
      </c>
    </row>
    <row r="16" spans="1:8" ht="17.25" thickTop="1"/>
  </sheetData>
  <mergeCells count="4">
    <mergeCell ref="A1:H1"/>
    <mergeCell ref="A3:A4"/>
    <mergeCell ref="B3:G3"/>
    <mergeCell ref="A5:A1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E18" sqref="E18"/>
    </sheetView>
  </sheetViews>
  <sheetFormatPr defaultRowHeight="16.5"/>
  <cols>
    <col min="1" max="1" width="7.375" customWidth="1"/>
    <col min="2" max="2" width="28.125" customWidth="1"/>
    <col min="3" max="5" width="15.75" customWidth="1"/>
    <col min="6" max="6" width="38.75" customWidth="1"/>
    <col min="7" max="7" width="13.875" bestFit="1" customWidth="1"/>
  </cols>
  <sheetData>
    <row r="1" spans="1:7" ht="87" customHeight="1">
      <c r="A1" s="92" t="str">
        <f>'109年總表'!A1</f>
        <v>臺南市新化區暨唪口里辦理
「109年度臺南市永康垃圾資源回收(焚化)廠營運階段回饋金」109年度10月份執行情況表</v>
      </c>
      <c r="B1" s="92"/>
      <c r="C1" s="92"/>
      <c r="D1" s="92"/>
      <c r="E1" s="92"/>
      <c r="F1" s="92"/>
      <c r="G1" s="92"/>
    </row>
    <row r="2" spans="1:7" ht="17.25" thickBot="1">
      <c r="A2" t="str">
        <f>'109年總表'!A2</f>
        <v>製表日期：109年11月5日</v>
      </c>
    </row>
    <row r="3" spans="1:7" ht="17.25" customHeight="1" thickTop="1">
      <c r="A3" s="87" t="s">
        <v>33</v>
      </c>
      <c r="B3" s="89" t="s">
        <v>34</v>
      </c>
      <c r="C3" s="89"/>
      <c r="D3" s="89"/>
      <c r="E3" s="89"/>
      <c r="F3" s="100"/>
      <c r="G3" s="37"/>
    </row>
    <row r="4" spans="1:7">
      <c r="A4" s="88"/>
      <c r="B4" s="20" t="s">
        <v>35</v>
      </c>
      <c r="C4" s="21" t="s">
        <v>36</v>
      </c>
      <c r="D4" s="21" t="s">
        <v>37</v>
      </c>
      <c r="E4" s="22" t="s">
        <v>38</v>
      </c>
      <c r="F4" s="20" t="s">
        <v>39</v>
      </c>
      <c r="G4" s="23" t="s">
        <v>102</v>
      </c>
    </row>
    <row r="5" spans="1:7" ht="54.75" customHeight="1">
      <c r="A5" s="93" t="s">
        <v>63</v>
      </c>
      <c r="B5" s="36" t="s">
        <v>64</v>
      </c>
      <c r="C5" s="25">
        <v>650000</v>
      </c>
      <c r="D5" s="25"/>
      <c r="E5" s="26">
        <f t="shared" ref="E5:E14" si="0">D5/C5</f>
        <v>0</v>
      </c>
      <c r="F5" s="24"/>
      <c r="G5" s="51">
        <f>C5-D5</f>
        <v>650000</v>
      </c>
    </row>
    <row r="6" spans="1:7" ht="33">
      <c r="A6" s="94"/>
      <c r="B6" s="36" t="s">
        <v>65</v>
      </c>
      <c r="C6" s="25">
        <v>50000</v>
      </c>
      <c r="D6" s="25"/>
      <c r="E6" s="26">
        <f t="shared" si="0"/>
        <v>0</v>
      </c>
      <c r="F6" s="24"/>
      <c r="G6" s="51">
        <f t="shared" ref="G6:G14" si="1">C6-D6</f>
        <v>50000</v>
      </c>
    </row>
    <row r="7" spans="1:7" ht="33">
      <c r="A7" s="94"/>
      <c r="B7" s="36" t="s">
        <v>83</v>
      </c>
      <c r="C7" s="25">
        <v>40000</v>
      </c>
      <c r="D7" s="25"/>
      <c r="E7" s="26">
        <f t="shared" si="0"/>
        <v>0</v>
      </c>
      <c r="F7" s="24"/>
      <c r="G7" s="51">
        <f t="shared" si="1"/>
        <v>40000</v>
      </c>
    </row>
    <row r="8" spans="1:7" ht="51.75" customHeight="1">
      <c r="A8" s="94"/>
      <c r="B8" s="36" t="s">
        <v>66</v>
      </c>
      <c r="C8" s="25">
        <v>50000</v>
      </c>
      <c r="D8" s="25"/>
      <c r="E8" s="26">
        <f t="shared" si="0"/>
        <v>0</v>
      </c>
      <c r="F8" s="24"/>
      <c r="G8" s="51">
        <f t="shared" si="1"/>
        <v>50000</v>
      </c>
    </row>
    <row r="9" spans="1:7" ht="49.5">
      <c r="A9" s="94"/>
      <c r="B9" s="36" t="s">
        <v>67</v>
      </c>
      <c r="C9" s="25">
        <v>50000</v>
      </c>
      <c r="D9" s="25"/>
      <c r="E9" s="26">
        <f t="shared" si="0"/>
        <v>0</v>
      </c>
      <c r="F9" s="24"/>
      <c r="G9" s="51">
        <f t="shared" si="1"/>
        <v>50000</v>
      </c>
    </row>
    <row r="10" spans="1:7" ht="48" customHeight="1">
      <c r="A10" s="94"/>
      <c r="B10" s="36" t="s">
        <v>68</v>
      </c>
      <c r="C10" s="25">
        <v>10000</v>
      </c>
      <c r="D10" s="52"/>
      <c r="E10" s="26">
        <f t="shared" si="0"/>
        <v>0</v>
      </c>
      <c r="F10" s="24"/>
      <c r="G10" s="51">
        <f t="shared" si="1"/>
        <v>10000</v>
      </c>
    </row>
    <row r="11" spans="1:7" ht="33">
      <c r="A11" s="94"/>
      <c r="B11" s="36" t="s">
        <v>69</v>
      </c>
      <c r="C11" s="25">
        <v>40000</v>
      </c>
      <c r="D11" s="52"/>
      <c r="E11" s="26">
        <f t="shared" si="0"/>
        <v>0</v>
      </c>
      <c r="F11" s="24"/>
      <c r="G11" s="51">
        <f t="shared" si="1"/>
        <v>40000</v>
      </c>
    </row>
    <row r="12" spans="1:7" ht="56.25" customHeight="1">
      <c r="A12" s="49"/>
      <c r="B12" s="36" t="s">
        <v>96</v>
      </c>
      <c r="C12" s="25">
        <v>60000</v>
      </c>
      <c r="D12" s="52"/>
      <c r="E12" s="26">
        <f t="shared" si="0"/>
        <v>0</v>
      </c>
      <c r="F12" s="24"/>
      <c r="G12" s="51">
        <f t="shared" si="1"/>
        <v>60000</v>
      </c>
    </row>
    <row r="13" spans="1:7">
      <c r="A13" s="49"/>
      <c r="B13" s="43" t="s">
        <v>70</v>
      </c>
      <c r="C13" s="44">
        <v>50000</v>
      </c>
      <c r="D13" s="56"/>
      <c r="E13" s="45">
        <f t="shared" si="0"/>
        <v>0</v>
      </c>
      <c r="F13" s="24"/>
      <c r="G13" s="51">
        <f t="shared" si="1"/>
        <v>50000</v>
      </c>
    </row>
    <row r="14" spans="1:7" ht="30.75" customHeight="1" thickBot="1">
      <c r="A14" s="28"/>
      <c r="B14" s="29" t="s">
        <v>43</v>
      </c>
      <c r="C14" s="30">
        <f>SUM(C5:C13)</f>
        <v>1000000</v>
      </c>
      <c r="D14" s="30">
        <f>SUM(D5:D13)</f>
        <v>0</v>
      </c>
      <c r="E14" s="31">
        <f t="shared" si="0"/>
        <v>0</v>
      </c>
      <c r="F14" s="68"/>
      <c r="G14" s="51">
        <f t="shared" si="1"/>
        <v>1000000</v>
      </c>
    </row>
    <row r="15" spans="1:7" ht="17.25" thickTop="1"/>
  </sheetData>
  <mergeCells count="4">
    <mergeCell ref="A1:G1"/>
    <mergeCell ref="A3:A4"/>
    <mergeCell ref="B3:F3"/>
    <mergeCell ref="A5:A1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109年總表</vt:lpstr>
      <vt:lpstr>109新化水電</vt:lpstr>
      <vt:lpstr>行政作業費</vt:lpstr>
      <vt:lpstr>109崙頂</vt:lpstr>
      <vt:lpstr>109全興</vt:lpstr>
      <vt:lpstr>109唪口</vt:lpstr>
      <vt:lpstr>109唪口水電</vt:lpstr>
      <vt:lpstr>109北勢</vt:lpstr>
      <vt:lpstr>109協興</vt:lpstr>
      <vt:lpstr>109豐榮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MIHC</dc:creator>
  <cp:lastModifiedBy>Windows 使用者</cp:lastModifiedBy>
  <cp:lastPrinted>2020-11-05T06:04:09Z</cp:lastPrinted>
  <dcterms:created xsi:type="dcterms:W3CDTF">2015-12-02T01:38:50Z</dcterms:created>
  <dcterms:modified xsi:type="dcterms:W3CDTF">2020-11-05T06:04:16Z</dcterms:modified>
</cp:coreProperties>
</file>