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09\"/>
    </mc:Choice>
  </mc:AlternateContent>
  <xr:revisionPtr revIDLastSave="0" documentId="13_ncr:1_{5F79619C-E2B4-4D75-A5A8-2AFE4FF7D4B8}" xr6:coauthVersionLast="47" xr6:coauthVersionMax="47" xr10:uidLastSave="{00000000-0000-0000-0000-000000000000}"/>
  <bookViews>
    <workbookView xWindow="-120" yWindow="-120" windowWidth="29040" windowHeight="15840" xr2:uid="{00000000-000D-0000-FFFF-FFFF00000000}"/>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81029"/>
</workbook>
</file>

<file path=xl/calcChain.xml><?xml version="1.0" encoding="utf-8"?>
<calcChain xmlns="http://schemas.openxmlformats.org/spreadsheetml/2006/main">
  <c r="A1" i="8" l="1"/>
  <c r="H16" i="1" l="1"/>
  <c r="I11" i="1"/>
  <c r="I16" i="1" s="1"/>
  <c r="H11" i="1"/>
  <c r="D8" i="2"/>
  <c r="E8" i="2" s="1"/>
  <c r="G7" i="2"/>
  <c r="E7" i="2"/>
  <c r="D13" i="1" l="1"/>
  <c r="C8" i="2"/>
  <c r="G6" i="3" l="1"/>
  <c r="G5" i="3"/>
  <c r="D13" i="4"/>
  <c r="D11" i="1" l="1"/>
  <c r="D15" i="1"/>
  <c r="D16" i="9"/>
  <c r="A1" i="10"/>
  <c r="C13" i="4" l="1"/>
  <c r="E12" i="4"/>
  <c r="G12" i="4"/>
  <c r="E11" i="4"/>
  <c r="G11" i="4"/>
  <c r="C16" i="9"/>
  <c r="E15" i="9"/>
  <c r="G15" i="9"/>
  <c r="A2" i="6"/>
  <c r="A2" i="10"/>
  <c r="E6" i="7" l="1"/>
  <c r="E7" i="7"/>
  <c r="E14" i="9"/>
  <c r="G14" i="9"/>
  <c r="G6" i="7"/>
  <c r="C14" i="7"/>
  <c r="D14" i="8"/>
  <c r="D16" i="1" l="1"/>
  <c r="E6" i="3"/>
  <c r="D7" i="10"/>
  <c r="E14" i="1" s="1"/>
  <c r="C7" i="10"/>
  <c r="B14" i="1" s="1"/>
  <c r="C14" i="1" s="1"/>
  <c r="G6" i="10"/>
  <c r="E6" i="10"/>
  <c r="G5" i="10"/>
  <c r="E5" i="10"/>
  <c r="E7" i="10" l="1"/>
  <c r="F14" i="1"/>
  <c r="B15" i="1"/>
  <c r="C15" i="1" s="1"/>
  <c r="G14" i="1"/>
  <c r="E15" i="1"/>
  <c r="G7" i="10"/>
  <c r="G15" i="1" l="1"/>
  <c r="F15" i="1"/>
  <c r="C14" i="8"/>
  <c r="C15" i="5"/>
  <c r="E14" i="5"/>
  <c r="G14" i="5"/>
  <c r="E12" i="7"/>
  <c r="G12" i="7"/>
  <c r="A1" i="3" l="1"/>
  <c r="D15" i="5"/>
  <c r="D7" i="3"/>
  <c r="D14" i="7"/>
  <c r="D14" i="6"/>
  <c r="G7" i="8"/>
  <c r="E7" i="8"/>
  <c r="C7" i="3"/>
  <c r="B12" i="1" s="1"/>
  <c r="C14" i="6"/>
  <c r="G7" i="3" l="1"/>
  <c r="A1" i="2"/>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6"/>
  <c r="A1" i="4"/>
  <c r="G8" i="2" l="1"/>
  <c r="C13" i="1"/>
  <c r="G13" i="1" s="1"/>
  <c r="G12" i="1"/>
  <c r="E7" i="3"/>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<sst xmlns="http://schemas.openxmlformats.org/spreadsheetml/2006/main" count="252" uniqueCount="184">
  <si>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</si>
  <si>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</si>
  <si>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</si>
  <si>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</si>
  <si>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</si>
  <si>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</si>
  <si>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</si>
  <si>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</si>
  <si>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</si>
  <si>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</si>
  <si>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</si>
  <si>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</si>
  <si>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</si>
  <si>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</si>
  <si>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</si>
  <si>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</si>
  <si>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</si>
  <si>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</si>
  <si>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</si>
  <si>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</si>
  <si>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</si>
  <si>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</si>
  <si>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</si>
  <si>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</si>
  <si>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</si>
  <si>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</si>
  <si>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</si>
  <si>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</si>
  <si>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</si>
  <si>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</si>
  <si>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</si>
  <si>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</si>
  <si>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</si>
  <si>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</si>
  <si>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</si>
  <si>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</si>
  <si>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</si>
  <si>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</si>
  <si>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</si>
  <si>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</si>
  <si>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</si>
  <si>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</si>
  <si>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</si>
  <si>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</si>
  <si>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</si>
  <si>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</si>
  <si>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</si>
  <si>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</si>
  <si>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</si>
  <si>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</si>
  <si>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</si>
  <si>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</si>
  <si>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</si>
  <si>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</si>
  <si>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</si>
  <si>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</si>
  <si>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</si>
  <si>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</si>
  <si>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</si>
  <si>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</si>
  <si>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</si>
  <si>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</si>
  <si>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</si>
  <si>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</si>
  <si>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</si>
  <si>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</si>
  <si>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</si>
  <si>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</si>
  <si>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</si>
  <si>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</si>
  <si>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</si>
  <si>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</si>
  <si>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</si>
  <si>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</si>
  <si>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</si>
  <si>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</si>
  <si>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</si>
  <si>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</si>
  <si>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</si>
  <si>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</si>
  <si>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</si>
  <si>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</si>
  <si>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</si>
  <si>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</si>
  <si>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</si>
  <si>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</si>
  <si>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</si>
  <si>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</si>
  <si>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</si>
  <si>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</si>
  <si>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</si>
  <si>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</si>
  <si>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</si>
  <si>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</si>
  <si>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</si>
  <si>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</si>
  <si>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</si>
  <si>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</si>
  <si>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</si>
  <si>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</si>
  <si>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</si>
  <si>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</si>
  <si>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</si>
  <si>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</si>
  <si>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</si>
  <si>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</si>
  <si>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</si>
  <si>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</si>
  <si>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109/11/18支北勢社區發展協會109年11月7-8日辦理全里觀摩桃園八德埤塘生態公園、苗栗客家文化館等活動車資、保險及便餐等</t>
    <phoneticPr fontId="1" type="noConversion"/>
  </si>
  <si>
    <t>109/10/23支北勢社區發展協會環保義工隊109年10月10-11日辦理宜蘭縣員山生態教育館、迷池環境學習中心等活動車資、住宿、便餐、保險等費用$97000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</si>
  <si>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</si>
  <si>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</si>
  <si>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109/12/04支全興社區發展協會109年11月15日辦理媽媽教室觀摩嘉義縣新港鄉頂菜園社區及外傘頂洲、布袋港等車資、午晚餐、保險及接駁車等費用</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</si>
  <si>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</si>
  <si>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</si>
  <si>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</si>
  <si>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109/12/04支豐榮社區發展協會購置社區環保志工制服50件費用</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</si>
  <si>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</si>
  <si>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剩餘款</t>
  </si>
  <si>
    <t>剩餘款</t>
    <phoneticPr fontId="1" type="noConversion"/>
  </si>
  <si>
    <t>109/12/21支唪口社區發展協會109年12月12-13日辦理環保教育觀摩大雪山、啞口觀景台、清水區藝術中心、鹿港玻璃館等活動車資、住宿、餐費、保險等$80000</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</si>
  <si>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</si>
  <si>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1.110/07/20支豐榮里辦理道路柏油鋪設及排水溝整修維護工程費$79062</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</si>
  <si>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
6.110/08/05支全興里110年6月7-11日及7月5-9日雇用沈文志辦理轄區環境整頓及綠美化工資$1053</t>
    <phoneticPr fontId="1" type="noConversion"/>
  </si>
  <si>
    <t>1.110/10/27支唪口里110.10.23辦理環保教育觀摩竹山農會、杉林溪生態園區、松瀧岩瀑布等活動車資、便餐、保險等$60000</t>
    <phoneticPr fontId="1" type="noConversion"/>
  </si>
  <si>
    <t>110/04/26支崙頂社區發展協會110年4月6-7日辦理長壽會環保教育觀摩中台禪寺、向山行政遊客中心車資、餐費等費用$30000
2.110/11/12支崙頂社區發展協會110年10/30-31辦理長壽會環保教育觀摩台東鸞山部落、東部海岸、俾南遺址、小野柳等活動車資、餐費等費用$40000</t>
    <phoneticPr fontId="1" type="noConversion"/>
  </si>
  <si>
    <t>1.110/05/25支崙頂等5里共8641人*970元申請109年度回饋金補助水電費-郵局$8381770
2.110/05/25支崙頂等5里共5708人*970元申請109年度回饋金補助水電費-農會5536760
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
11.110/11/05支109年度回饋金補助水電費崙頂5里第2梯高煌順等61人*970元-郵局$59170
12.110/11/05支109年度回饋金補助水電費崙頂等5里第2梯林聖發等4人*970元-農會$3880</t>
    <phoneticPr fontId="1" type="noConversion"/>
  </si>
  <si>
    <t>1.109/10/23支唪口里環保義工109年10月13-14日辦理觀摩台東卑南遺址、池上客家文化、綠島等等車資、餐費、住宿、保險等費用(108年度支53180元、109年度支46620元)$46620
2.110/12/01支唪口里環保義工110年11月14-15日辦理觀摩羅東自然教育中心、礁溪、龜山島及蘭陽博物館等車資、餐費、住宿、保險等費用$73380</t>
    <phoneticPr fontId="1" type="noConversion"/>
  </si>
  <si>
    <t>109.10/29支全興社區發展協會109年9月19-20日辦理觀摩國立科博館及臺中刑務所等活動車資、住宿、保險、餐費等99000元(108年支20000元、109年支79000元)$79000
110/12/23支全興社區發展協會110年11月27-28日辦理觀摩描栗火炎山及竹東水資源等活動車資、住宿、保險、餐費等$41000</t>
    <phoneticPr fontId="1" type="noConversion"/>
  </si>
  <si>
    <t>109/12/02支全興社區發展協會109年10月08日辦理長壽會長者環保教育觀摩嘉義酒廠環境教育園區活動車資、中、晚餐及保險等</t>
    <phoneticPr fontId="1" type="noConversion"/>
  </si>
  <si>
    <t>109/11/25支109年10月24日全興里環保義工隊辦理環保教育觀摩南投雙龍彩色吊橋、紫南宮等活動車資及餐費等
111/1/17支全興里環保志工111年1月8-9日辦理羅東林業文化園區、武荖坑風景區等觀摩活動車資、住宿、餐費、保險等費用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</si>
  <si>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</si>
  <si>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
110/12/23支全興社區發展協會110年12月11日辦理統一社區慶祝冬至節慶聯歡晚會暨愛地球節能減碳資源回收活動蛋糕餐盒625份、布條、搭蓬及雜支等</t>
    <phoneticPr fontId="1" type="noConversion"/>
  </si>
  <si>
    <t>1.110/07/23支109年度崙頂里鋪設道路柏油及排水溝整修.維護及疏濬工程-委監費(國稅局)$21253
2.110/07/23支109年度崙頂里鋪設道路柏油及排水溝整修.維護及疏濬工程(材試11215.空污1612)$306653
3.111/02/21支110年度崙頂里鋪設道路柏油及排水溝整修、維護及疏濬工程-委監費$21658
4.111/02/21支110年度崙頂里鋪設道路柏油及排水溝整修、維護及疏濬工款$436</t>
    <phoneticPr fontId="1" type="noConversion"/>
  </si>
  <si>
    <t>111/04/13豐榮社區發展協會媽媽教室111年3月15-17日辦理環保教育參觀南部科學園區及宜蘭羅東林業文化園區車資、住宿、餐費、保險等</t>
    <phoneticPr fontId="1" type="noConversion"/>
  </si>
  <si>
    <t>1.110/01/05支協興里社區環保義工隊109.12.23辦理環保教育宣導暨觀摩東港大鵬灣、埼濕地公園等活動車資保險等$28484
2.111/03/02支協興里社區環保義工隊111.2.17辦理環保教育宣導暨觀摩嘉義觸口自然教育中心、竹崎親水公園等活動車資保險等費用$11516</t>
    <phoneticPr fontId="1" type="noConversion"/>
  </si>
  <si>
    <t>111/04/14支110年度唪口里轄區道路路面維護工程</t>
    <phoneticPr fontId="1" type="noConversion"/>
  </si>
  <si>
    <t>111/05/03支協興社區發展111年4月24日辦理長壽會環保教育暨老人健康講座講師費、舞台音響、便餐、帆布、桌椅租賃等</t>
    <phoneticPr fontId="1" type="noConversion"/>
  </si>
  <si>
    <t>1.110/02/17支豐榮里社區監視器故障109年度維修開口契約維修費(凌揚科技系統有限公司)$49030
2.111/05/11支豐榮里社區監視器故障111年度維修開口契約維修費用$970</t>
    <phoneticPr fontId="1" type="noConversion"/>
  </si>
  <si>
    <t>1.111/07/21支協興里111年7月8日僱工5人辦理轄區環境消毒及綠美化$19000</t>
    <phoneticPr fontId="1" type="noConversion"/>
  </si>
  <si>
    <t>1.110/05/14支唪口里110年5/6-7僱用鍾金龍辦理轄區環境綠美化工資$4497
2.110/10/14支唪口里110年10月7-8日僱用鍾金龍辦理轄區環境綠美化工資(鍾金龍)$4497
3.110/11/02支唪口里110年10月28日僱用鍾金龍辦理轄區環境綠美化工資(鍾金龍)$2249
4.111/03/14支唪口里111年3/7.8僱用鄭水智辦理轄區環境綠美化工資$4518
5.111/07/04支唪口里111年6/29-30僱用鄭水智辦理轄區環境綠美化工資(鄭水智)$4239</t>
    <phoneticPr fontId="1" type="noConversion"/>
  </si>
  <si>
    <t>1.110/05/12支北勢里110年5月3-10日僱用陳黃雪珠辦理轄區環境整頓工資$3358
2.110/07/28支北勢里110年7月15-23僱用鄭水智及陳黃雪珠辦理轄區環境整頓工資(鄭水智)(陳黃雪珠)$25492
3.110/11/26支北勢里110年11/11-19僱用鄭水智及陳黃雪珠辦理轄區環境整頓工資(鄭水智)(陳黃雪珠)$25492
4.111/04/28支北勢里111年4/18-25僱用鄭水智及陳黃雪珠辦理轄區環境整頓工資$22663
5.111/07/14支北勢里111年7月2-11日僱用鄭水智及陳黃雪珠辦理轄區環境整頓工資28329元$12995</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</si>
  <si>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
4.110/11/26支崙頂社區發展協會110年11/13(因疫情延期)辦理健行淨溪暨環保教育宣導餐費、保險及布條等費用$30300
5.111/08/19崙頂里111年8月7日辦理父親節表楊活動暨環保教育宣導便餐22桌費$11700</t>
    <phoneticPr fontId="1" type="noConversion"/>
  </si>
  <si>
    <t>新化區轄監視器增修維護工程</t>
    <phoneticPr fontId="1" type="noConversion"/>
  </si>
  <si>
    <t>1.111/04/11支豐榮里111年3/27-31僱用許秋月、林李素真、程葛瑞菊、楊余月英等4人辦理轄區除草、修剪花木、清水溝及垃圾等環境整頓工資$25761
2.111/08/19支豐榮里111年8/2-7僱用程葛瑞菊辦理轄區除環境整頓及綠美化工資(程葛瑞菊)$4239</t>
    <phoneticPr fontId="1" type="noConversion"/>
  </si>
  <si>
    <t>109/10/05支北勢社區發展協會109年9月19-20日辦理觀摩宜蘭縣臺灣戲劇館、羅東自然教育中心活動車資、住宿、保險及便餐等$90000
2.111/09/12支北勢社區發展協會辦理長壽會111年08月28日辦理黑面琵鷺生態園區、玄空法寺環保觀摩教育活動車資.便餐.保險等費用$46900</t>
    <phoneticPr fontId="1" type="noConversion"/>
  </si>
  <si>
    <t>1.111/03/22支豐榮里環保義工111年2月27-28日辦理環保教育參訪新北市三峽老街、大板根森林渡假春、芝山文化生態園區等活動車資、住宿及便餐、保險等費用$99500
2.111/09/07支豐榮里環保義工111年8月23-24日辦理環保教育參訪多良車站、關山親水公園、台東森林遊樂區活動車資及便餐、保險等費用$40500</t>
    <phoneticPr fontId="1" type="noConversion"/>
  </si>
  <si>
    <t>109/11/03支豐榮社區發展協會109年8/11~10/27辦理經絡健康生活教育研習經費$17280
2.110/07/19支豐榮里購買電視螢幕顯示器(宏權科技有限公司)$16500
3.111/09/07支豐榮里111年8月20日辦理健行活動暨兒少保護防治及節能減碳教育宣導活動體服裝600件等費用$86220</t>
    <phoneticPr fontId="1" type="noConversion"/>
  </si>
  <si>
    <t>111/10/05支協興社區發展111年9月24日辦理環保教育觀摩豐原、東勢、員林等活動車資、餐費、保險、門票等費用</t>
    <phoneticPr fontId="1" type="noConversion"/>
  </si>
  <si>
    <t>1.110/12/13支購買夾板、膠帶、除膠劑、豆豆貼、無針釘書機、白板筆等公務用文具一批$8399</t>
    <phoneticPr fontId="1" type="noConversion"/>
  </si>
  <si>
    <t>110/04/01支郵寄109年度崙頂等6里住戶水電補助申請表郵資825件*28元費用$23100
2.110/09/01支業務所需列表機碳粉匣8支$11748
3.110/11/12支109年度第二批住戶水電補助匯款匯費代墊$30
4.110/12/13支購買夾板、膠帶、除膠劑、豆豆貼、無針釘書機、白板筆等公務用文具一批$961
5.111/02/22購買民政公務用列表機碳粉6個(俊耀資訊有限公司)$7953</t>
    <phoneticPr fontId="1" type="noConversion"/>
  </si>
  <si>
    <t>1.110/05/25支唪口里共983人*1740元申請109年度回饋金補助水電費-農會(1710420)
2.110/05/25支唪口里共1484人*1740元申請109年度回饋金補助水電費-郵局$89238</t>
    <phoneticPr fontId="1" type="noConversion"/>
  </si>
  <si>
    <t>1.110/03/18支崙頂里社區監視器故障維修開口契約維修費用共計68071元$68071
2.111/04/21支崙頂里社區監視器故障維修開口契約維修$1929</t>
    <phoneticPr fontId="1" type="noConversion"/>
  </si>
  <si>
    <t>1.109/12/08支全興里社區監視器故障維修開口契約維修費用共計29375元$29375
2.111/03/14支全興里社區監視器故障維修開口契約維修費$625</t>
    <phoneticPr fontId="1" type="noConversion"/>
  </si>
  <si>
    <t>1.111/11/16支崙頂里活動中心增設一對一分離式冷氣機1組$20000</t>
    <phoneticPr fontId="1" type="noConversion"/>
  </si>
  <si>
    <t>1.110/12/29支北勢社區巡守隊110年12月19日辦理環保觀摩高雄市大樹區汙水處理廠及勝利星村活動車資、餐費、保險等費用$48000
2.111/10/05支北勢社區巡守隊111年9月17日辦理環保觀摩嘉義觸口及南投日月潭活動車資、餐費、保險等費用(支北勢社區巡守隊111年9月17日辦理環保觀摩嘉義觸口及南投日月潭活動車資、餐費、保險等費用$2000</t>
    <phoneticPr fontId="1" type="noConversion"/>
  </si>
  <si>
    <t>110/4/26支北勢里110年4月17日辦理觀摩彰化鹿港天后宮及老街、台中都會公園、梧棲漁港等車資、餐費、保險等費用84419元$84419
2.111/04/06支北勢里111年3月26日辦理觀摩雲林古坑綠色隧道及台中文山資源回收廠、豐原葫蘆墩公園等車資、餐費、保險等$13581</t>
    <phoneticPr fontId="1" type="noConversion"/>
  </si>
  <si>
    <t>1.110/06/16支全興里鋪設道路柏油及排水溝整修、維護及疏濬工程費$422300
2.111/12/02支111年度永康焚化廠回饋金-全興里道路柏油鋪設維修及排水溝興建維修工程-委監費$18973
3.111/12/02支111年度永康焚化廠回饋金-全興里道路柏油鋪設維修及排水溝興建維修工程$8727</t>
    <phoneticPr fontId="1" type="noConversion"/>
  </si>
  <si>
    <t>1.110/11/22支豐榮里辦理環境綠美化購買棉手套、竹掃把、塑膠畚斗、垃圾袋、手推車...等物品$4781
2.111/11/03支豐榮里辦理環境綠美化購買小掃把.竹掃把.口罩.棉手套.鐮刀.畚斗.大垃圾袋.好神拖、清潔劑...等物$15219</t>
    <phoneticPr fontId="1" type="noConversion"/>
  </si>
  <si>
    <t>保留</t>
    <phoneticPr fontId="1" type="noConversion"/>
  </si>
  <si>
    <t>繳回</t>
    <phoneticPr fontId="1" type="noConversion"/>
  </si>
  <si>
    <t>1.111/12/19支協興里辦公處111年12月份辦理冬至里民聯誼暨環保教育宣導活動餐費12桌$60000</t>
    <phoneticPr fontId="1" type="noConversion"/>
  </si>
  <si>
    <t>111/10/19支協興里活動中心新增吊扇3組、馬桶、水龍頭3組、廁所換修安裝等費用$32385
2.111/11/03支協興里活動中心購置福爾血壓計$3760
3.111/11/09支協興里活動中心吊扇及小便斗自動沖洗器換修</t>
  </si>
  <si>
    <t>備註</t>
    <phoneticPr fontId="1" type="noConversion"/>
  </si>
  <si>
    <t>保留款</t>
    <phoneticPr fontId="1" type="noConversion"/>
  </si>
  <si>
    <t>110/04/01支北勢里永新社區B區涼亭維修工程$17900
2.110/11/02支北勢里永新社區B區景觀地坪回填土工程$30000
3.111/10/05支北勢里活動中心更換門弓器費用$2100</t>
    <phoneticPr fontId="1" type="noConversion"/>
  </si>
  <si>
    <t>繳回金額</t>
    <phoneticPr fontId="1" type="noConversion"/>
  </si>
  <si>
    <t>111/12/12支辦理新化區111年武安里、護國里監視器新設工程$386000</t>
    <phoneticPr fontId="1" type="noConversion"/>
  </si>
  <si>
    <t>13.111/06/01支補發北勢里陳姿潓及王媚淑等2人109年度永康(焚化)垃圾資源回收廠回饋金補助水電費-郵局$1940
14.111/06/01支補發北勢里陳占龍及協興里陳怡臻等2人109年度永康(焚化)垃圾資源回收廠回饋金補助水電費-農會$1940
15.111/11/03支全興里李侑霖(108及109年)、李宇微(108年)及北勢里黃郁君(109年)水電補貼$3880</t>
  </si>
  <si>
    <t>111年度道路鋪設維修工程</t>
    <phoneticPr fontId="1" type="noConversion"/>
  </si>
  <si>
    <t>回饋金
剩餘金額</t>
    <phoneticPr fontId="1" type="noConversion"/>
  </si>
  <si>
    <t>回饋金
保留金額</t>
    <phoneticPr fontId="1" type="noConversion"/>
  </si>
  <si>
    <t>1.110/05/25支唪口里共1484人*1740元申請109年度回饋金補助水電費-郵局2492922
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
6.110/11/05支唪口里109年度第2梯吳雅琪等7人水電補助費-郵局$12180
7.110/11/05支唪口里109年度第2梯蔡馨儀等3人水電補助費-農會$5220
8.111/11/03支唪口里共1人*1740元申請109年度回饋金補助水電費-農會$1740</t>
    <phoneticPr fontId="1" type="noConversion"/>
  </si>
  <si>
    <t>繳回款</t>
    <phoneticPr fontId="1" type="noConversion"/>
  </si>
  <si>
    <t>1.111/08/09協興里正新路363巷52號旁排水不良改善工程(誠達土木包工業)$56247
2.111/12/27支協興里111年辦理鋪設道路柏油及排水溝整修工程費.材試16930空污2615(盈勝營造有限公司)$481620</t>
    <phoneticPr fontId="1" type="noConversion"/>
  </si>
  <si>
    <t>1.$593753--111年度道路鋪設維修工程，其中$481620已於111/12/27核銷，尚餘112,133元
2.$6266--111年度監視器維護合約(已於112/02/14用畢)</t>
    <phoneticPr fontId="1" type="noConversion"/>
  </si>
  <si>
    <t>109/11/23支唪口里社區監視器故障維修開口契約維修費用共計6001元$6001
2.112/01/04支唪口里社區111年監視器故障維修開口契約維修費用$53999</t>
    <phoneticPr fontId="1" type="noConversion"/>
  </si>
  <si>
    <t>111年度監視器維護合約(已於112/01/04用畢)</t>
    <phoneticPr fontId="1" type="noConversion"/>
  </si>
  <si>
    <t>1.109.10.12支豐榮里109年09月30日辦理里民中秋節聯誼及環保教育活動桌椅租用等$7000
2.110/12/13支豐榮里110.12.3辦理冬至聯歡音樂會暨環保教育宣導活動餐點、演出費、布條等費用$14407
3.111/02/23支豐榮里111年2/19春酒聯歡晚會暨環保教育宣導餐會22桌及音響樂團演出、搭棚等費用(郭耀仁)(櫻花電子琴樂社)$99600
4.111/12/15支豐榮里辦公處111年12月10日辦理冬至聯聯歡餐會暨環保教育宣導便餐28桌、帆布架、舞台及演出費等$18993</t>
    <phoneticPr fontId="1" type="noConversion"/>
  </si>
  <si>
    <t>臺南市新化區暨唪口里辦理
「109年度臺南市永康垃圾資源回收(焚化)廠營運階段回饋金」112年度3月份執行情況表</t>
    <phoneticPr fontId="1" type="noConversion"/>
  </si>
  <si>
    <t>製表日期：112年4月6日</t>
    <phoneticPr fontId="1" type="noConversion"/>
  </si>
  <si>
    <t>109/11/23支協興里社區109年度監視器故障維修開口契約維修費用共計24034元$24034
2.111/01/10支協興里社區110年度監視器故障維修開口契約維修費用$19700
3.112/2/14支協興里社區111年度監視器故障維修開口契約維修費用(鼎順電腦有限公司)$6266</t>
  </si>
  <si>
    <t>1.110/10/14支北勢里190號後12號前排水溝加蓋工程$32147
2.112/03/07支北勢里排水溝整修維護工程-委監費$28229
3.112/03/07支北勢里排水溝整修維護工程費用$169624</t>
    <phoneticPr fontId="1" type="noConversion"/>
  </si>
  <si>
    <t>$50000--111年度監視器維護合約
$197853--111年度道路鋪設維修工程(已於112/03/07用畢)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</si>
</sst>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176" formatCode="&quot;$&quot;#,##0"/>
    <numFmt numFmtId="177" formatCode="#,##0_ "/>
    <numFmt numFmtId="178" formatCode="_-&quot;$&quot;* #,##0_-;\-&quot;$&quot;* #,##0_-;_-&quot;$&quot;* &quot;-&quot;??_-;_-@_-"/>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002060"/>
      <name val="標楷體"/>
      <family val="4"/>
      <charset val="136"/>
    </font>
    <font>
      <sz val="12"/>
      <color theme="1"/>
      <name val="新細明體"/>
      <family val="2"/>
      <charset val="136"/>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44" fontId="16" fillId="0" borderId="0" applyFont="0" applyFill="0" applyBorder="0" applyAlignment="0" applyProtection="0">
      <alignment vertical="center"/>
    </xf>
  </cellStyleXfs>
  <cellXfs count="100">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177" fontId="12"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3"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42" fontId="6" fillId="0" borderId="3" xfId="0" applyNumberFormat="1" applyFont="1" applyBorder="1">
      <alignment vertical="center"/>
    </xf>
    <xf numFmtId="42" fontId="6" fillId="0" borderId="6" xfId="0" applyNumberFormat="1" applyFont="1" applyBorder="1">
      <alignment vertical="center"/>
    </xf>
    <xf numFmtId="0" fontId="14" fillId="0" borderId="1" xfId="0" applyFont="1" applyBorder="1" applyAlignment="1">
      <alignment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6" fillId="0" borderId="22" xfId="0" applyFont="1" applyBorder="1" applyAlignment="1">
      <alignment vertical="center" wrapText="1"/>
    </xf>
    <xf numFmtId="42" fontId="6" fillId="0" borderId="25" xfId="0" applyNumberFormat="1" applyFont="1" applyBorder="1">
      <alignment vertical="center"/>
    </xf>
    <xf numFmtId="0" fontId="4" fillId="0" borderId="26" xfId="0" applyFont="1" applyBorder="1" applyAlignment="1">
      <alignment horizontal="center" vertical="center" wrapText="1"/>
    </xf>
    <xf numFmtId="42" fontId="4" fillId="0" borderId="26" xfId="0" applyNumberFormat="1" applyFont="1" applyBorder="1" applyAlignment="1">
      <alignment horizontal="center" vertical="center"/>
    </xf>
    <xf numFmtId="0" fontId="15" fillId="0" borderId="1" xfId="0" applyFont="1" applyBorder="1" applyAlignment="1">
      <alignment vertical="center" wrapText="1"/>
    </xf>
    <xf numFmtId="0" fontId="6" fillId="0" borderId="26" xfId="0" applyFont="1" applyBorder="1" applyAlignment="1">
      <alignment vertical="center" wrapText="1"/>
    </xf>
    <xf numFmtId="0" fontId="8" fillId="0" borderId="1" xfId="1" applyFont="1" applyBorder="1" applyAlignment="1">
      <alignment vertical="center" wrapText="1"/>
    </xf>
    <xf numFmtId="0" fontId="4" fillId="0" borderId="16" xfId="0" applyFont="1" applyBorder="1">
      <alignment vertical="center"/>
    </xf>
    <xf numFmtId="0" fontId="4" fillId="0" borderId="8" xfId="0" applyFont="1" applyBorder="1">
      <alignment vertical="center"/>
    </xf>
    <xf numFmtId="0" fontId="4" fillId="0" borderId="17" xfId="0" applyFont="1" applyBorder="1">
      <alignment vertical="center"/>
    </xf>
    <xf numFmtId="178" fontId="12" fillId="0" borderId="26" xfId="2" applyNumberFormat="1" applyFont="1" applyBorder="1" applyAlignment="1">
      <alignment horizontal="center" vertical="center"/>
    </xf>
    <xf numFmtId="10" fontId="4" fillId="0" borderId="26" xfId="0" applyNumberFormat="1" applyFont="1" applyBorder="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78" fontId="12" fillId="0" borderId="22" xfId="2" applyNumberFormat="1" applyFont="1" applyBorder="1" applyAlignment="1">
      <alignment horizontal="center" vertical="center"/>
    </xf>
    <xf numFmtId="178" fontId="12" fillId="0" borderId="13" xfId="2"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3">
    <cellStyle name="一般" xfId="0" builtinId="0"/>
    <cellStyle name="一般 2" xfId="1" xr:uid="{00000000-0005-0000-0000-000001000000}"/>
    <cellStyle name="貨幣"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workbookViewId="0">
      <selection activeCell="H8" sqref="H8"/>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8" width="18.25" customWidth="1"/>
    <col min="9" max="9" width="14.5" bestFit="1" customWidth="1"/>
    <col min="10" max="10" width="26.25" customWidth="1"/>
  </cols>
  <sheetData>
    <row r="1" spans="1:10" ht="71.25" customHeight="1">
      <c r="A1" s="74" t="s">
        <v>179</v>
      </c>
      <c r="B1" s="75"/>
      <c r="C1" s="75"/>
      <c r="D1" s="75"/>
      <c r="E1" s="75"/>
      <c r="F1" s="75"/>
      <c r="G1" s="75"/>
      <c r="H1" s="75"/>
      <c r="I1" s="75"/>
      <c r="J1" s="75"/>
    </row>
    <row r="2" spans="1:10" ht="33" customHeight="1" thickBot="1">
      <c r="A2" t="s">
        <v>180</v>
      </c>
    </row>
    <row r="3" spans="1:10" ht="42.75" thickTop="1">
      <c r="A3" s="1" t="s">
        <v>0</v>
      </c>
      <c r="B3" s="2" t="s">
        <v>78</v>
      </c>
      <c r="C3" s="3" t="s">
        <v>1</v>
      </c>
      <c r="D3" s="3" t="s">
        <v>85</v>
      </c>
      <c r="E3" s="2" t="s">
        <v>2</v>
      </c>
      <c r="F3" s="9" t="s">
        <v>3</v>
      </c>
      <c r="G3" s="4" t="s">
        <v>170</v>
      </c>
      <c r="H3" s="4" t="s">
        <v>171</v>
      </c>
      <c r="I3" s="4" t="s">
        <v>166</v>
      </c>
      <c r="J3" s="1" t="s">
        <v>4</v>
      </c>
    </row>
    <row r="4" spans="1:10" ht="21">
      <c r="A4" s="5" t="s">
        <v>5</v>
      </c>
      <c r="B4" s="6">
        <f>'109新化水電'!C8</f>
        <v>14553812</v>
      </c>
      <c r="C4" s="34">
        <f t="shared" ref="C4:C16" si="0">B4</f>
        <v>14553812</v>
      </c>
      <c r="D4" s="34"/>
      <c r="E4" s="10">
        <f>'109新化水電'!D8</f>
        <v>14355110</v>
      </c>
      <c r="F4" s="7">
        <f t="shared" ref="F4:F16" si="1">E4/C4</f>
        <v>0.98634708212528788</v>
      </c>
      <c r="G4" s="6">
        <f t="shared" ref="G4:G15" si="2">SUM(C4-E4)</f>
        <v>198702</v>
      </c>
      <c r="H4" s="6">
        <v>0</v>
      </c>
      <c r="I4" s="6">
        <v>198702</v>
      </c>
      <c r="J4" s="8"/>
    </row>
    <row r="5" spans="1:10" ht="21">
      <c r="A5" s="11" t="s">
        <v>6</v>
      </c>
      <c r="B5" s="10">
        <f>'109崙頂'!C14</f>
        <v>1000000</v>
      </c>
      <c r="C5" s="35">
        <f t="shared" si="0"/>
        <v>1000000</v>
      </c>
      <c r="D5" s="35"/>
      <c r="E5" s="10">
        <f>'109崙頂'!D14</f>
        <v>998600</v>
      </c>
      <c r="F5" s="7">
        <f t="shared" si="1"/>
        <v>0.99860000000000004</v>
      </c>
      <c r="G5" s="6">
        <f t="shared" si="2"/>
        <v>1400</v>
      </c>
      <c r="H5" s="6">
        <v>0</v>
      </c>
      <c r="I5" s="6">
        <v>1400</v>
      </c>
      <c r="J5" s="12"/>
    </row>
    <row r="6" spans="1:10" ht="21">
      <c r="A6" s="11" t="s">
        <v>7</v>
      </c>
      <c r="B6" s="10">
        <f>'109全興'!C14</f>
        <v>1000000</v>
      </c>
      <c r="C6" s="35">
        <f t="shared" si="0"/>
        <v>1000000</v>
      </c>
      <c r="D6" s="35"/>
      <c r="E6" s="10">
        <f>'109全興'!D14</f>
        <v>1000000</v>
      </c>
      <c r="F6" s="7">
        <f t="shared" si="1"/>
        <v>1</v>
      </c>
      <c r="G6" s="6">
        <f t="shared" si="2"/>
        <v>0</v>
      </c>
      <c r="H6" s="6">
        <v>0</v>
      </c>
      <c r="I6" s="6">
        <v>0</v>
      </c>
      <c r="J6" s="12"/>
    </row>
    <row r="7" spans="1:10" ht="63">
      <c r="A7" s="11" t="s">
        <v>8</v>
      </c>
      <c r="B7" s="10">
        <f>'109唪口'!C13</f>
        <v>1000000</v>
      </c>
      <c r="C7" s="35">
        <f>B7</f>
        <v>1000000</v>
      </c>
      <c r="D7" s="35"/>
      <c r="E7" s="10">
        <f>'109唪口'!D13</f>
        <v>1000000</v>
      </c>
      <c r="F7" s="7">
        <f t="shared" si="1"/>
        <v>1</v>
      </c>
      <c r="G7" s="6">
        <f t="shared" si="2"/>
        <v>0</v>
      </c>
      <c r="H7" s="6">
        <v>53999</v>
      </c>
      <c r="I7" s="6">
        <v>0</v>
      </c>
      <c r="J7" s="68" t="s">
        <v>177</v>
      </c>
    </row>
    <row r="8" spans="1:10" ht="105">
      <c r="A8" s="11" t="s">
        <v>9</v>
      </c>
      <c r="B8" s="10">
        <f>'109北勢'!C15</f>
        <v>1000000</v>
      </c>
      <c r="C8" s="35">
        <f t="shared" si="0"/>
        <v>1000000</v>
      </c>
      <c r="D8" s="35">
        <v>197853</v>
      </c>
      <c r="E8" s="10">
        <f>'109北勢'!D15</f>
        <v>946900</v>
      </c>
      <c r="F8" s="7">
        <f t="shared" si="1"/>
        <v>0.94689999999999996</v>
      </c>
      <c r="G8" s="6">
        <f t="shared" si="2"/>
        <v>53100</v>
      </c>
      <c r="H8" s="6">
        <v>247853</v>
      </c>
      <c r="I8" s="6">
        <v>3100</v>
      </c>
      <c r="J8" s="68" t="s">
        <v>183</v>
      </c>
    </row>
    <row r="9" spans="1:10" ht="192.75" customHeight="1">
      <c r="A9" s="11" t="s">
        <v>10</v>
      </c>
      <c r="B9" s="10">
        <f>'109協興'!C14</f>
        <v>1000000</v>
      </c>
      <c r="C9" s="35">
        <f t="shared" si="0"/>
        <v>1000000</v>
      </c>
      <c r="D9" s="35"/>
      <c r="E9" s="10">
        <f>'109協興'!D14</f>
        <v>856867</v>
      </c>
      <c r="F9" s="7">
        <f t="shared" si="1"/>
        <v>0.85686700000000005</v>
      </c>
      <c r="G9" s="6">
        <f t="shared" si="2"/>
        <v>143133</v>
      </c>
      <c r="H9" s="6">
        <v>600019</v>
      </c>
      <c r="I9" s="6">
        <v>31000</v>
      </c>
      <c r="J9" s="68" t="s">
        <v>175</v>
      </c>
    </row>
    <row r="10" spans="1:10" ht="42">
      <c r="A10" s="11" t="s">
        <v>11</v>
      </c>
      <c r="B10" s="10">
        <f>'109豐榮'!C16</f>
        <v>1000000</v>
      </c>
      <c r="C10" s="35">
        <f t="shared" si="0"/>
        <v>1000000</v>
      </c>
      <c r="D10" s="35"/>
      <c r="E10" s="10">
        <f>'109豐榮'!D16</f>
        <v>879062</v>
      </c>
      <c r="F10" s="7">
        <f t="shared" si="1"/>
        <v>0.87906200000000001</v>
      </c>
      <c r="G10" s="6">
        <f t="shared" si="2"/>
        <v>120938</v>
      </c>
      <c r="H10" s="6">
        <v>120938</v>
      </c>
      <c r="I10" s="6">
        <v>0</v>
      </c>
      <c r="J10" s="68" t="s">
        <v>169</v>
      </c>
    </row>
    <row r="11" spans="1:10" ht="21">
      <c r="A11" s="11" t="s">
        <v>12</v>
      </c>
      <c r="B11" s="10">
        <f>SUM(B4:B10)</f>
        <v>20553812</v>
      </c>
      <c r="C11" s="35">
        <f t="shared" si="0"/>
        <v>20553812</v>
      </c>
      <c r="D11" s="35">
        <f>SUM(D4:D10)</f>
        <v>197853</v>
      </c>
      <c r="E11" s="10">
        <f>SUM(E4:E10)</f>
        <v>20036539</v>
      </c>
      <c r="F11" s="7">
        <f t="shared" si="1"/>
        <v>0.97483323288156964</v>
      </c>
      <c r="G11" s="6">
        <f t="shared" si="2"/>
        <v>517273</v>
      </c>
      <c r="H11" s="6">
        <f>SUM(H4:H10)</f>
        <v>1022809</v>
      </c>
      <c r="I11" s="6">
        <f>SUM(I4:I10)</f>
        <v>234202</v>
      </c>
      <c r="J11" s="12"/>
    </row>
    <row r="12" spans="1:10" ht="21">
      <c r="A12" s="11" t="s">
        <v>8</v>
      </c>
      <c r="B12" s="10">
        <f>'109唪口水電'!C7</f>
        <v>4590917</v>
      </c>
      <c r="C12" s="35">
        <f t="shared" si="0"/>
        <v>4590917</v>
      </c>
      <c r="D12" s="35"/>
      <c r="E12" s="10">
        <f>'109唪口水電'!D7</f>
        <v>4301280</v>
      </c>
      <c r="F12" s="7">
        <f t="shared" si="1"/>
        <v>0.93691086116346689</v>
      </c>
      <c r="G12" s="6">
        <f t="shared" si="2"/>
        <v>289637</v>
      </c>
      <c r="H12" s="6">
        <v>0</v>
      </c>
      <c r="I12" s="6">
        <v>289637</v>
      </c>
      <c r="J12" s="8"/>
    </row>
    <row r="13" spans="1:10" ht="21">
      <c r="A13" s="11" t="s">
        <v>12</v>
      </c>
      <c r="B13" s="10">
        <f>SUM(B12)</f>
        <v>4590917</v>
      </c>
      <c r="C13" s="35">
        <f t="shared" si="0"/>
        <v>4590917</v>
      </c>
      <c r="D13" s="35">
        <f>D12</f>
        <v>0</v>
      </c>
      <c r="E13" s="10">
        <f>SUM(E12)</f>
        <v>4301280</v>
      </c>
      <c r="F13" s="7">
        <f t="shared" si="1"/>
        <v>0.93691086116346689</v>
      </c>
      <c r="G13" s="6">
        <f t="shared" si="2"/>
        <v>289637</v>
      </c>
      <c r="H13" s="6">
        <v>0</v>
      </c>
      <c r="I13" s="6">
        <v>289637</v>
      </c>
      <c r="J13" s="12"/>
    </row>
    <row r="14" spans="1:10" ht="21">
      <c r="A14" s="11" t="s">
        <v>91</v>
      </c>
      <c r="B14" s="10">
        <f>行政作業費!C7</f>
        <v>52191</v>
      </c>
      <c r="C14" s="35">
        <f>B14</f>
        <v>52191</v>
      </c>
      <c r="D14" s="35"/>
      <c r="E14" s="10">
        <f>行政作業費!D7</f>
        <v>52191</v>
      </c>
      <c r="F14" s="7">
        <f t="shared" si="1"/>
        <v>1</v>
      </c>
      <c r="G14" s="6">
        <f t="shared" si="2"/>
        <v>0</v>
      </c>
      <c r="H14" s="6">
        <v>0</v>
      </c>
      <c r="I14" s="6">
        <v>0</v>
      </c>
      <c r="J14" s="8"/>
    </row>
    <row r="15" spans="1:10" ht="21">
      <c r="A15" s="11" t="s">
        <v>92</v>
      </c>
      <c r="B15" s="10">
        <f>B14</f>
        <v>52191</v>
      </c>
      <c r="C15" s="35">
        <f>B15</f>
        <v>52191</v>
      </c>
      <c r="D15" s="35">
        <f>D14</f>
        <v>0</v>
      </c>
      <c r="E15" s="10">
        <f>E14</f>
        <v>52191</v>
      </c>
      <c r="F15" s="7">
        <f t="shared" si="1"/>
        <v>1</v>
      </c>
      <c r="G15" s="6">
        <f t="shared" si="2"/>
        <v>0</v>
      </c>
      <c r="H15" s="6">
        <v>0</v>
      </c>
      <c r="I15" s="6">
        <v>0</v>
      </c>
      <c r="J15" s="12"/>
    </row>
    <row r="16" spans="1:10" ht="21">
      <c r="A16" s="5" t="s">
        <v>13</v>
      </c>
      <c r="B16" s="6">
        <f>SUM(B11+B13+B15)</f>
        <v>25196920</v>
      </c>
      <c r="C16" s="34">
        <f t="shared" si="0"/>
        <v>25196920</v>
      </c>
      <c r="D16" s="34">
        <f>D11+D13+D15</f>
        <v>197853</v>
      </c>
      <c r="E16" s="10">
        <f>SUM(E11+E13+E15)</f>
        <v>24390010</v>
      </c>
      <c r="F16" s="7">
        <f t="shared" si="1"/>
        <v>0.9679758478417203</v>
      </c>
      <c r="G16" s="6">
        <f>G11+G13+G15</f>
        <v>806910</v>
      </c>
      <c r="H16" s="6">
        <f>H11+H13+H15</f>
        <v>1022809</v>
      </c>
      <c r="I16" s="6">
        <f>I11+I13+I15</f>
        <v>523839</v>
      </c>
      <c r="J16" s="8"/>
    </row>
    <row r="17" spans="1:10">
      <c r="A17" s="14" t="s">
        <v>105</v>
      </c>
      <c r="B17" s="13"/>
      <c r="C17" s="13"/>
      <c r="D17" s="13"/>
      <c r="E17" s="13"/>
      <c r="F17" s="13"/>
      <c r="G17" s="13"/>
      <c r="H17" s="13"/>
      <c r="I17" s="13"/>
      <c r="J17" s="13"/>
    </row>
    <row r="18" spans="1:10" ht="21">
      <c r="A18" s="15" t="s">
        <v>14</v>
      </c>
    </row>
    <row r="19" spans="1:10" ht="5.25" customHeight="1"/>
  </sheetData>
  <mergeCells count="1">
    <mergeCell ref="A1:J1"/>
  </mergeCells>
  <phoneticPr fontId="1" type="noConversion"/>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workbookViewId="0">
      <selection activeCell="F5" sqref="F5"/>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0" t="str">
        <f>'109年總表'!A1</f>
        <v>臺南市新化區暨唪口里辦理
「109年度臺南市永康垃圾資源回收(焚化)廠營運階段回饋金」112年度3月份執行情況表</v>
      </c>
      <c r="B1" s="90"/>
      <c r="C1" s="90"/>
      <c r="D1" s="90"/>
      <c r="E1" s="90"/>
      <c r="F1" s="90"/>
      <c r="G1" s="90"/>
      <c r="H1" s="90"/>
    </row>
    <row r="2" spans="1:8" ht="17.25" thickBot="1">
      <c r="A2" t="str">
        <f>'109年總表'!A2</f>
        <v>製表日期：112年4月6日</v>
      </c>
    </row>
    <row r="3" spans="1:8" ht="17.25" customHeight="1" thickTop="1">
      <c r="A3" s="77" t="s">
        <v>32</v>
      </c>
      <c r="B3" s="79" t="s">
        <v>33</v>
      </c>
      <c r="C3" s="79"/>
      <c r="D3" s="79"/>
      <c r="E3" s="79"/>
      <c r="F3" s="79"/>
      <c r="G3" s="16"/>
    </row>
    <row r="4" spans="1:8">
      <c r="A4" s="78"/>
      <c r="B4" s="17" t="s">
        <v>34</v>
      </c>
      <c r="C4" s="18" t="s">
        <v>35</v>
      </c>
      <c r="D4" s="18" t="s">
        <v>36</v>
      </c>
      <c r="E4" s="19" t="s">
        <v>37</v>
      </c>
      <c r="F4" s="17" t="s">
        <v>38</v>
      </c>
      <c r="G4" s="20" t="s">
        <v>159</v>
      </c>
    </row>
    <row r="5" spans="1:8" ht="32.25" customHeight="1">
      <c r="A5" s="99" t="s">
        <v>70</v>
      </c>
      <c r="B5" s="28" t="s">
        <v>71</v>
      </c>
      <c r="C5" s="22">
        <v>200000</v>
      </c>
      <c r="D5" s="22">
        <v>79062</v>
      </c>
      <c r="E5" s="23">
        <f t="shared" ref="E5:E16" si="0">D5/C5</f>
        <v>0.39530999999999999</v>
      </c>
      <c r="F5" s="56" t="s">
        <v>122</v>
      </c>
      <c r="G5" s="42">
        <f>C5-D5</f>
        <v>120938</v>
      </c>
    </row>
    <row r="6" spans="1:8" ht="85.5">
      <c r="A6" s="99"/>
      <c r="B6" s="28" t="s">
        <v>72</v>
      </c>
      <c r="C6" s="22">
        <v>20000</v>
      </c>
      <c r="D6" s="43">
        <v>20000</v>
      </c>
      <c r="E6" s="23">
        <f>D6/C6</f>
        <v>1</v>
      </c>
      <c r="F6" s="58" t="s">
        <v>158</v>
      </c>
      <c r="G6" s="42">
        <f>C6-D6</f>
        <v>0</v>
      </c>
    </row>
    <row r="7" spans="1:8" ht="85.5">
      <c r="A7" s="99"/>
      <c r="B7" s="28" t="s">
        <v>73</v>
      </c>
      <c r="C7" s="22">
        <v>30000</v>
      </c>
      <c r="D7" s="43">
        <v>30000</v>
      </c>
      <c r="E7" s="23">
        <f t="shared" si="0"/>
        <v>1</v>
      </c>
      <c r="F7" s="21" t="s">
        <v>144</v>
      </c>
      <c r="G7" s="42">
        <f t="shared" ref="G7:G16" si="1">C7-D7</f>
        <v>0</v>
      </c>
    </row>
    <row r="8" spans="1:8" ht="156.75">
      <c r="A8" s="99"/>
      <c r="B8" s="28" t="s">
        <v>83</v>
      </c>
      <c r="C8" s="22">
        <v>140000</v>
      </c>
      <c r="D8" s="22">
        <v>140000</v>
      </c>
      <c r="E8" s="23">
        <f t="shared" si="0"/>
        <v>1</v>
      </c>
      <c r="F8" s="21" t="s">
        <v>178</v>
      </c>
      <c r="G8" s="42">
        <f t="shared" si="1"/>
        <v>0</v>
      </c>
    </row>
    <row r="9" spans="1:8" ht="99.75">
      <c r="A9" s="99"/>
      <c r="B9" s="28" t="s">
        <v>74</v>
      </c>
      <c r="C9" s="22">
        <v>160000</v>
      </c>
      <c r="D9" s="22">
        <v>160000</v>
      </c>
      <c r="E9" s="23">
        <f t="shared" si="0"/>
        <v>1</v>
      </c>
      <c r="F9" s="21" t="s">
        <v>117</v>
      </c>
      <c r="G9" s="42">
        <f t="shared" si="1"/>
        <v>0</v>
      </c>
    </row>
    <row r="10" spans="1:8" ht="49.5">
      <c r="A10" s="99"/>
      <c r="B10" s="39" t="s">
        <v>75</v>
      </c>
      <c r="C10" s="37">
        <v>80000</v>
      </c>
      <c r="D10" s="37">
        <v>80000</v>
      </c>
      <c r="E10" s="38">
        <f t="shared" si="0"/>
        <v>1</v>
      </c>
      <c r="F10" s="21" t="s">
        <v>110</v>
      </c>
      <c r="G10" s="42">
        <f t="shared" si="1"/>
        <v>0</v>
      </c>
    </row>
    <row r="11" spans="1:8" ht="49.5">
      <c r="A11" s="99"/>
      <c r="B11" s="39" t="s">
        <v>76</v>
      </c>
      <c r="C11" s="37">
        <v>30000</v>
      </c>
      <c r="D11" s="37">
        <v>30000</v>
      </c>
      <c r="E11" s="38">
        <f t="shared" si="0"/>
        <v>1</v>
      </c>
      <c r="F11" s="21" t="s">
        <v>134</v>
      </c>
      <c r="G11" s="42">
        <f t="shared" si="1"/>
        <v>0</v>
      </c>
    </row>
    <row r="12" spans="1:8" ht="114">
      <c r="A12" s="45"/>
      <c r="B12" s="39" t="s">
        <v>77</v>
      </c>
      <c r="C12" s="37">
        <v>140000</v>
      </c>
      <c r="D12" s="37">
        <v>140000</v>
      </c>
      <c r="E12" s="38">
        <f t="shared" si="0"/>
        <v>1</v>
      </c>
      <c r="F12" s="62" t="s">
        <v>146</v>
      </c>
      <c r="G12" s="42">
        <f t="shared" si="1"/>
        <v>0</v>
      </c>
    </row>
    <row r="13" spans="1:8" ht="40.5" customHeight="1">
      <c r="A13" s="45"/>
      <c r="B13" s="28" t="s">
        <v>98</v>
      </c>
      <c r="C13" s="22">
        <v>30000</v>
      </c>
      <c r="D13" s="43">
        <v>30000</v>
      </c>
      <c r="E13" s="23">
        <f>D13/C13</f>
        <v>1</v>
      </c>
      <c r="F13" s="57" t="s">
        <v>116</v>
      </c>
      <c r="G13" s="42">
        <f>C13-D13</f>
        <v>0</v>
      </c>
    </row>
    <row r="14" spans="1:8" ht="99.75">
      <c r="A14" s="45"/>
      <c r="B14" s="28" t="s">
        <v>99</v>
      </c>
      <c r="C14" s="22">
        <v>120000</v>
      </c>
      <c r="D14" s="44">
        <v>120000</v>
      </c>
      <c r="E14" s="23">
        <f>D14/C14</f>
        <v>1</v>
      </c>
      <c r="F14" s="58" t="s">
        <v>147</v>
      </c>
      <c r="G14" s="42">
        <f>C14-D14</f>
        <v>0</v>
      </c>
    </row>
    <row r="15" spans="1:8" ht="71.25">
      <c r="A15" s="45"/>
      <c r="B15" s="39" t="s">
        <v>102</v>
      </c>
      <c r="C15" s="37">
        <v>50000</v>
      </c>
      <c r="D15" s="44">
        <v>50000</v>
      </c>
      <c r="E15" s="38">
        <f>D15/C15</f>
        <v>1</v>
      </c>
      <c r="F15" s="58" t="s">
        <v>138</v>
      </c>
      <c r="G15" s="42">
        <f>C15-D15</f>
        <v>0</v>
      </c>
    </row>
    <row r="16" spans="1:8" ht="17.25" thickBot="1">
      <c r="A16" s="29"/>
      <c r="B16" s="25" t="s">
        <v>42</v>
      </c>
      <c r="C16" s="26">
        <f>SUM(C5:C15)</f>
        <v>1000000</v>
      </c>
      <c r="D16" s="26">
        <f>SUM(D5:D15)</f>
        <v>879062</v>
      </c>
      <c r="E16" s="27">
        <f t="shared" si="0"/>
        <v>0.87906200000000001</v>
      </c>
      <c r="F16" s="25"/>
      <c r="G16" s="42">
        <f t="shared" si="1"/>
        <v>120938</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topLeftCell="A7" workbookViewId="0">
      <selection activeCell="F17" sqref="F17"/>
    </sheetView>
  </sheetViews>
  <sheetFormatPr defaultRowHeight="16.5"/>
  <cols>
    <col min="1" max="1" width="7" customWidth="1"/>
    <col min="2" max="2" width="28.125" customWidth="1"/>
    <col min="3" max="3" width="15" bestFit="1" customWidth="1"/>
    <col min="4" max="5" width="15.75" customWidth="1"/>
    <col min="6" max="6" width="36.75" customWidth="1"/>
    <col min="7" max="7" width="13.125" bestFit="1" customWidth="1"/>
  </cols>
  <sheetData>
    <row r="1" spans="1:8" ht="72.75" customHeight="1">
      <c r="A1" s="76" t="str">
        <f>'109年總表'!A1</f>
        <v>臺南市新化區暨唪口里辦理
「109年度臺南市永康垃圾資源回收(焚化)廠營運階段回饋金」112年度3月份執行情況表</v>
      </c>
      <c r="B1" s="76"/>
      <c r="C1" s="76"/>
      <c r="D1" s="76"/>
      <c r="E1" s="76"/>
      <c r="F1" s="76"/>
      <c r="G1" s="76"/>
      <c r="H1" s="76"/>
    </row>
    <row r="2" spans="1:8" ht="17.25" thickBot="1">
      <c r="A2" t="str">
        <f>'109年總表'!A2</f>
        <v>製表日期：112年4月6日</v>
      </c>
    </row>
    <row r="3" spans="1:8" ht="17.25" thickTop="1">
      <c r="A3" s="77" t="s">
        <v>15</v>
      </c>
      <c r="B3" s="79" t="s">
        <v>16</v>
      </c>
      <c r="C3" s="79"/>
      <c r="D3" s="79"/>
      <c r="E3" s="79"/>
      <c r="F3" s="79"/>
      <c r="G3" s="16"/>
    </row>
    <row r="4" spans="1:8" ht="35.25" customHeight="1">
      <c r="A4" s="78"/>
      <c r="B4" s="17" t="s">
        <v>17</v>
      </c>
      <c r="C4" s="18" t="s">
        <v>18</v>
      </c>
      <c r="D4" s="18" t="s">
        <v>19</v>
      </c>
      <c r="E4" s="19" t="s">
        <v>20</v>
      </c>
      <c r="F4" s="17" t="s">
        <v>21</v>
      </c>
      <c r="G4" s="20" t="s">
        <v>160</v>
      </c>
    </row>
    <row r="5" spans="1:8" ht="399">
      <c r="A5" s="69" t="s">
        <v>22</v>
      </c>
      <c r="B5" s="84" t="s">
        <v>79</v>
      </c>
      <c r="C5" s="82">
        <v>14053812</v>
      </c>
      <c r="D5" s="80">
        <v>13969110</v>
      </c>
      <c r="E5" s="86">
        <f>D5/C5</f>
        <v>0.99397302311999047</v>
      </c>
      <c r="F5" s="21" t="s">
        <v>126</v>
      </c>
      <c r="G5" s="54">
        <f>C5-D5</f>
        <v>84702</v>
      </c>
    </row>
    <row r="6" spans="1:8" ht="128.25">
      <c r="A6" s="70"/>
      <c r="B6" s="85"/>
      <c r="C6" s="83"/>
      <c r="D6" s="81"/>
      <c r="E6" s="87"/>
      <c r="F6" s="62" t="s">
        <v>168</v>
      </c>
      <c r="G6" s="63"/>
    </row>
    <row r="7" spans="1:8" ht="35.25" customHeight="1">
      <c r="A7" s="71"/>
      <c r="B7" s="64" t="s">
        <v>143</v>
      </c>
      <c r="C7" s="72">
        <v>500000</v>
      </c>
      <c r="D7" s="65">
        <v>386000</v>
      </c>
      <c r="E7" s="73">
        <f>D7/C7</f>
        <v>0.77200000000000002</v>
      </c>
      <c r="F7" s="62" t="s">
        <v>167</v>
      </c>
      <c r="G7" s="63">
        <f>C7-D7</f>
        <v>114000</v>
      </c>
    </row>
    <row r="8" spans="1:8" ht="22.5" customHeight="1" thickBot="1">
      <c r="A8" s="24"/>
      <c r="B8" s="25" t="s">
        <v>23</v>
      </c>
      <c r="C8" s="26">
        <f>SUM(C5:C7)</f>
        <v>14553812</v>
      </c>
      <c r="D8" s="26">
        <f>SUM(D5:D7)</f>
        <v>14355110</v>
      </c>
      <c r="E8" s="27">
        <f>D8/C8</f>
        <v>0.98634708212528788</v>
      </c>
      <c r="F8" s="25"/>
      <c r="G8" s="55">
        <f>C8-D8</f>
        <v>198702</v>
      </c>
    </row>
    <row r="9" spans="1:8" ht="17.25" thickTop="1"/>
  </sheetData>
  <mergeCells count="7">
    <mergeCell ref="A1:H1"/>
    <mergeCell ref="A3:A4"/>
    <mergeCell ref="B3:F3"/>
    <mergeCell ref="D5:D6"/>
    <mergeCell ref="C5:C6"/>
    <mergeCell ref="B5:B6"/>
    <mergeCell ref="E5:E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F6" sqref="F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76" t="str">
        <f>'109年總表'!A1</f>
        <v>臺南市新化區暨唪口里辦理
「109年度臺南市永康垃圾資源回收(焚化)廠營運階段回饋金」112年度3月份執行情況表</v>
      </c>
      <c r="B1" s="76"/>
      <c r="C1" s="76"/>
      <c r="D1" s="76"/>
      <c r="E1" s="76"/>
      <c r="F1" s="76"/>
      <c r="G1" s="76"/>
      <c r="H1" s="76"/>
    </row>
    <row r="2" spans="1:8" ht="17.25" thickBot="1">
      <c r="A2" t="str">
        <f>'109年總表'!A2</f>
        <v>製表日期：112年4月6日</v>
      </c>
    </row>
    <row r="3" spans="1:8" ht="17.25" thickTop="1">
      <c r="A3" s="77" t="s">
        <v>15</v>
      </c>
      <c r="B3" s="79" t="s">
        <v>33</v>
      </c>
      <c r="C3" s="79"/>
      <c r="D3" s="79"/>
      <c r="E3" s="79"/>
      <c r="F3" s="79"/>
      <c r="G3" s="16"/>
    </row>
    <row r="4" spans="1:8">
      <c r="A4" s="78"/>
      <c r="B4" s="17" t="s">
        <v>17</v>
      </c>
      <c r="C4" s="18" t="s">
        <v>35</v>
      </c>
      <c r="D4" s="18" t="s">
        <v>19</v>
      </c>
      <c r="E4" s="19" t="s">
        <v>20</v>
      </c>
      <c r="F4" s="17" t="s">
        <v>21</v>
      </c>
      <c r="G4" s="20" t="s">
        <v>118</v>
      </c>
    </row>
    <row r="5" spans="1:8" ht="82.5" customHeight="1">
      <c r="A5" s="88" t="s">
        <v>22</v>
      </c>
      <c r="B5" s="45" t="s">
        <v>93</v>
      </c>
      <c r="C5" s="46">
        <v>8399</v>
      </c>
      <c r="D5" s="46">
        <v>8399</v>
      </c>
      <c r="E5" s="23">
        <f>D5/C5</f>
        <v>1</v>
      </c>
      <c r="F5" s="66" t="s">
        <v>149</v>
      </c>
      <c r="G5" s="54">
        <f>C5-D5</f>
        <v>0</v>
      </c>
    </row>
    <row r="6" spans="1:8" ht="270.75">
      <c r="A6" s="89"/>
      <c r="B6" s="45" t="s">
        <v>80</v>
      </c>
      <c r="C6" s="46">
        <v>43792</v>
      </c>
      <c r="D6" s="22">
        <v>43792</v>
      </c>
      <c r="E6" s="23">
        <f>D6/C6</f>
        <v>1</v>
      </c>
      <c r="F6" s="66" t="s">
        <v>150</v>
      </c>
      <c r="G6" s="54">
        <f t="shared" ref="G6:G7" si="0">C6-D6</f>
        <v>0</v>
      </c>
    </row>
    <row r="7" spans="1:8" ht="17.25" thickBot="1">
      <c r="A7" s="24"/>
      <c r="B7" s="25" t="s">
        <v>94</v>
      </c>
      <c r="C7" s="26">
        <f>SUM(C5:C6)</f>
        <v>52191</v>
      </c>
      <c r="D7" s="26">
        <f>D5+D6</f>
        <v>52191</v>
      </c>
      <c r="E7" s="23">
        <f>D7/C7</f>
        <v>1</v>
      </c>
      <c r="F7" s="25"/>
      <c r="G7" s="54">
        <f t="shared" si="0"/>
        <v>0</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A10"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0" t="str">
        <f>'109年總表'!A1</f>
        <v>臺南市新化區暨唪口里辦理
「109年度臺南市永康垃圾資源回收(焚化)廠營運階段回饋金」112年度3月份執行情況表</v>
      </c>
      <c r="B1" s="90"/>
      <c r="C1" s="90"/>
      <c r="D1" s="90"/>
      <c r="E1" s="90"/>
      <c r="F1" s="90"/>
      <c r="G1" s="90"/>
      <c r="H1" s="90"/>
    </row>
    <row r="2" spans="1:8" ht="17.25" thickBot="1">
      <c r="A2" t="str">
        <f>'109年總表'!A2</f>
        <v>製表日期：112年4月6日</v>
      </c>
    </row>
    <row r="3" spans="1:8" ht="17.25" customHeight="1" thickTop="1">
      <c r="A3" s="77" t="s">
        <v>32</v>
      </c>
      <c r="B3" s="79" t="s">
        <v>33</v>
      </c>
      <c r="C3" s="79"/>
      <c r="D3" s="79"/>
      <c r="E3" s="79"/>
      <c r="F3" s="79"/>
      <c r="G3" s="16"/>
    </row>
    <row r="4" spans="1:8">
      <c r="A4" s="78"/>
      <c r="B4" s="17" t="s">
        <v>34</v>
      </c>
      <c r="C4" s="18" t="s">
        <v>35</v>
      </c>
      <c r="D4" s="18" t="s">
        <v>36</v>
      </c>
      <c r="E4" s="19" t="s">
        <v>37</v>
      </c>
      <c r="F4" s="17" t="s">
        <v>38</v>
      </c>
      <c r="G4" s="20" t="s">
        <v>160</v>
      </c>
    </row>
    <row r="5" spans="1:8" ht="106.5" customHeight="1">
      <c r="A5" s="91" t="s">
        <v>39</v>
      </c>
      <c r="B5" s="32" t="s">
        <v>40</v>
      </c>
      <c r="C5" s="22">
        <v>350000</v>
      </c>
      <c r="D5" s="22">
        <v>350000</v>
      </c>
      <c r="E5" s="23">
        <f t="shared" ref="E5:E14" si="0">D5/C5</f>
        <v>1</v>
      </c>
      <c r="F5" s="56" t="s">
        <v>133</v>
      </c>
      <c r="G5" s="42">
        <f>C5-D5</f>
        <v>0</v>
      </c>
    </row>
    <row r="6" spans="1:8" ht="39" customHeight="1">
      <c r="A6" s="92"/>
      <c r="B6" s="28" t="s">
        <v>25</v>
      </c>
      <c r="C6" s="22">
        <v>20000</v>
      </c>
      <c r="D6" s="22">
        <v>20000</v>
      </c>
      <c r="E6" s="23">
        <f t="shared" si="0"/>
        <v>1</v>
      </c>
      <c r="F6" s="56" t="s">
        <v>154</v>
      </c>
      <c r="G6" s="42">
        <f t="shared" ref="G6:G14" si="1">C6-D6</f>
        <v>0</v>
      </c>
    </row>
    <row r="7" spans="1:8" ht="57">
      <c r="A7" s="92"/>
      <c r="B7" s="28" t="s">
        <v>26</v>
      </c>
      <c r="C7" s="22">
        <v>100000</v>
      </c>
      <c r="D7" s="22">
        <v>99600</v>
      </c>
      <c r="E7" s="23">
        <f t="shared" si="0"/>
        <v>0.996</v>
      </c>
      <c r="F7" s="21" t="s">
        <v>106</v>
      </c>
      <c r="G7" s="42">
        <f t="shared" si="1"/>
        <v>400</v>
      </c>
    </row>
    <row r="8" spans="1:8" ht="74.25" customHeight="1">
      <c r="A8" s="92"/>
      <c r="B8" s="28" t="s">
        <v>27</v>
      </c>
      <c r="C8" s="22">
        <v>70000</v>
      </c>
      <c r="D8" s="22">
        <v>70000</v>
      </c>
      <c r="E8" s="23">
        <f t="shared" si="0"/>
        <v>1</v>
      </c>
      <c r="F8" s="56" t="s">
        <v>125</v>
      </c>
      <c r="G8" s="42">
        <f t="shared" si="1"/>
        <v>0</v>
      </c>
    </row>
    <row r="9" spans="1:8" ht="49.5">
      <c r="A9" s="92"/>
      <c r="B9" s="28" t="s">
        <v>28</v>
      </c>
      <c r="C9" s="22">
        <v>30000</v>
      </c>
      <c r="D9" s="22">
        <v>30000</v>
      </c>
      <c r="E9" s="23">
        <f t="shared" si="0"/>
        <v>1</v>
      </c>
      <c r="F9" s="56" t="s">
        <v>111</v>
      </c>
      <c r="G9" s="42">
        <f t="shared" si="1"/>
        <v>0</v>
      </c>
    </row>
    <row r="10" spans="1:8" ht="114">
      <c r="A10" s="92"/>
      <c r="B10" s="28" t="s">
        <v>29</v>
      </c>
      <c r="C10" s="22">
        <v>60000</v>
      </c>
      <c r="D10" s="22">
        <v>60000</v>
      </c>
      <c r="E10" s="23">
        <f t="shared" si="0"/>
        <v>1</v>
      </c>
      <c r="F10" s="21" t="s">
        <v>121</v>
      </c>
      <c r="G10" s="42">
        <f t="shared" si="1"/>
        <v>0</v>
      </c>
    </row>
    <row r="11" spans="1:8" ht="57">
      <c r="A11" s="92"/>
      <c r="B11" s="28" t="s">
        <v>30</v>
      </c>
      <c r="C11" s="22">
        <v>100000</v>
      </c>
      <c r="D11" s="22">
        <v>99000</v>
      </c>
      <c r="E11" s="23">
        <f t="shared" si="0"/>
        <v>0.99</v>
      </c>
      <c r="F11" s="21" t="s">
        <v>107</v>
      </c>
      <c r="G11" s="42">
        <f t="shared" si="1"/>
        <v>1000</v>
      </c>
    </row>
    <row r="12" spans="1:8" ht="199.5">
      <c r="A12" s="92"/>
      <c r="B12" s="28" t="s">
        <v>31</v>
      </c>
      <c r="C12" s="22">
        <v>200000</v>
      </c>
      <c r="D12" s="22">
        <v>200000</v>
      </c>
      <c r="E12" s="23">
        <f t="shared" si="0"/>
        <v>1</v>
      </c>
      <c r="F12" s="21" t="s">
        <v>142</v>
      </c>
      <c r="G12" s="42">
        <f t="shared" si="1"/>
        <v>0</v>
      </c>
    </row>
    <row r="13" spans="1:8" ht="57">
      <c r="A13" s="47"/>
      <c r="B13" s="28" t="s">
        <v>41</v>
      </c>
      <c r="C13" s="22">
        <v>70000</v>
      </c>
      <c r="D13" s="43">
        <v>70000</v>
      </c>
      <c r="E13" s="23">
        <f>D13/C13</f>
        <v>1</v>
      </c>
      <c r="F13" s="66" t="s">
        <v>152</v>
      </c>
      <c r="G13" s="42">
        <f>C13-D13</f>
        <v>0</v>
      </c>
    </row>
    <row r="14" spans="1:8">
      <c r="A14" s="29"/>
      <c r="B14" s="29" t="s">
        <v>42</v>
      </c>
      <c r="C14" s="22">
        <f>SUM(C5:C13)</f>
        <v>1000000</v>
      </c>
      <c r="D14" s="22">
        <f>SUM(D5:D13)</f>
        <v>998600</v>
      </c>
      <c r="E14" s="23">
        <f t="shared" si="0"/>
        <v>0.99860000000000004</v>
      </c>
      <c r="F14" s="51"/>
      <c r="G14" s="42">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A7" workbookViewId="0">
      <selection activeCell="F6" sqref="F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0" t="str">
        <f>'109年總表'!A1</f>
        <v>臺南市新化區暨唪口里辦理
「109年度臺南市永康垃圾資源回收(焚化)廠營運階段回饋金」112年度3月份執行情況表</v>
      </c>
      <c r="B1" s="90"/>
      <c r="C1" s="90"/>
      <c r="D1" s="90"/>
      <c r="E1" s="90"/>
      <c r="F1" s="90"/>
      <c r="G1" s="90"/>
      <c r="H1" s="90"/>
    </row>
    <row r="2" spans="1:8" ht="17.25" thickBot="1">
      <c r="A2" t="str">
        <f>'109年總表'!A2</f>
        <v>製表日期：112年4月6日</v>
      </c>
    </row>
    <row r="3" spans="1:8" ht="17.25" customHeight="1" thickTop="1">
      <c r="A3" s="77" t="s">
        <v>32</v>
      </c>
      <c r="B3" s="79" t="s">
        <v>33</v>
      </c>
      <c r="C3" s="79"/>
      <c r="D3" s="79"/>
      <c r="E3" s="79"/>
      <c r="F3" s="79"/>
      <c r="G3" s="16"/>
    </row>
    <row r="4" spans="1:8">
      <c r="A4" s="78"/>
      <c r="B4" s="17" t="s">
        <v>34</v>
      </c>
      <c r="C4" s="18" t="s">
        <v>35</v>
      </c>
      <c r="D4" s="18" t="s">
        <v>36</v>
      </c>
      <c r="E4" s="19" t="s">
        <v>37</v>
      </c>
      <c r="F4" s="17" t="s">
        <v>38</v>
      </c>
      <c r="G4" s="20" t="s">
        <v>118</v>
      </c>
    </row>
    <row r="5" spans="1:8" ht="99.75">
      <c r="A5" s="92" t="s">
        <v>43</v>
      </c>
      <c r="B5" s="28" t="s">
        <v>84</v>
      </c>
      <c r="C5" s="22">
        <v>450000</v>
      </c>
      <c r="D5" s="22">
        <v>450000</v>
      </c>
      <c r="E5" s="23">
        <f t="shared" ref="E5:E14" si="0">D5/C5</f>
        <v>1</v>
      </c>
      <c r="F5" s="57" t="s">
        <v>157</v>
      </c>
      <c r="G5" s="42">
        <f>C5-D5</f>
        <v>0</v>
      </c>
    </row>
    <row r="6" spans="1:8" ht="251.25" customHeight="1">
      <c r="A6" s="92"/>
      <c r="B6" s="39" t="s">
        <v>96</v>
      </c>
      <c r="C6" s="37">
        <v>50000</v>
      </c>
      <c r="D6" s="22">
        <v>50000</v>
      </c>
      <c r="E6" s="23">
        <f t="shared" si="0"/>
        <v>1</v>
      </c>
      <c r="F6" s="21" t="s">
        <v>123</v>
      </c>
      <c r="G6" s="42">
        <f>C6-D6</f>
        <v>0</v>
      </c>
    </row>
    <row r="7" spans="1:8" ht="99.75">
      <c r="A7" s="92"/>
      <c r="B7" s="28" t="s">
        <v>45</v>
      </c>
      <c r="C7" s="22">
        <v>120000</v>
      </c>
      <c r="D7" s="22">
        <v>120000</v>
      </c>
      <c r="E7" s="23">
        <f t="shared" si="0"/>
        <v>1</v>
      </c>
      <c r="F7" s="21" t="s">
        <v>128</v>
      </c>
      <c r="G7" s="42">
        <f t="shared" ref="G7:G14" si="1">C7-D7</f>
        <v>0</v>
      </c>
    </row>
    <row r="8" spans="1:8" ht="42.75">
      <c r="A8" s="92"/>
      <c r="B8" s="28" t="s">
        <v>100</v>
      </c>
      <c r="C8" s="22">
        <v>70000</v>
      </c>
      <c r="D8" s="22">
        <v>70000</v>
      </c>
      <c r="E8" s="23">
        <f t="shared" si="0"/>
        <v>1</v>
      </c>
      <c r="F8" s="21" t="s">
        <v>129</v>
      </c>
      <c r="G8" s="42">
        <f t="shared" si="1"/>
        <v>0</v>
      </c>
    </row>
    <row r="9" spans="1:8" ht="85.5">
      <c r="A9" s="92"/>
      <c r="B9" s="28" t="s">
        <v>46</v>
      </c>
      <c r="C9" s="22">
        <v>70000</v>
      </c>
      <c r="D9" s="22">
        <v>70000</v>
      </c>
      <c r="E9" s="23">
        <f t="shared" si="0"/>
        <v>1</v>
      </c>
      <c r="F9" s="21" t="s">
        <v>130</v>
      </c>
      <c r="G9" s="42">
        <f t="shared" si="1"/>
        <v>0</v>
      </c>
    </row>
    <row r="10" spans="1:8" ht="49.5">
      <c r="A10" s="92"/>
      <c r="B10" s="28" t="s">
        <v>47</v>
      </c>
      <c r="C10" s="22">
        <v>70000</v>
      </c>
      <c r="D10" s="22">
        <v>70000</v>
      </c>
      <c r="E10" s="23">
        <f t="shared" si="0"/>
        <v>1</v>
      </c>
      <c r="F10" s="21" t="s">
        <v>131</v>
      </c>
      <c r="G10" s="42">
        <f t="shared" si="1"/>
        <v>0</v>
      </c>
    </row>
    <row r="11" spans="1:8" ht="114">
      <c r="A11" s="40"/>
      <c r="B11" s="39" t="s">
        <v>48</v>
      </c>
      <c r="C11" s="37">
        <v>70000</v>
      </c>
      <c r="D11" s="37">
        <v>70000</v>
      </c>
      <c r="E11" s="38">
        <f t="shared" si="0"/>
        <v>1</v>
      </c>
      <c r="F11" s="21" t="s">
        <v>132</v>
      </c>
      <c r="G11" s="42">
        <f t="shared" si="1"/>
        <v>0</v>
      </c>
    </row>
    <row r="12" spans="1:8" ht="57">
      <c r="A12" s="40"/>
      <c r="B12" s="39" t="s">
        <v>86</v>
      </c>
      <c r="C12" s="37">
        <v>70000</v>
      </c>
      <c r="D12" s="37">
        <v>70000</v>
      </c>
      <c r="E12" s="38">
        <f t="shared" si="0"/>
        <v>1</v>
      </c>
      <c r="F12" s="21" t="s">
        <v>112</v>
      </c>
      <c r="G12" s="42">
        <f t="shared" si="1"/>
        <v>0</v>
      </c>
    </row>
    <row r="13" spans="1:8" ht="57">
      <c r="A13" s="40"/>
      <c r="B13" s="28" t="s">
        <v>44</v>
      </c>
      <c r="C13" s="22">
        <v>30000</v>
      </c>
      <c r="D13" s="43">
        <v>30000</v>
      </c>
      <c r="E13" s="23">
        <f>D13/C13</f>
        <v>1</v>
      </c>
      <c r="F13" s="57" t="s">
        <v>153</v>
      </c>
      <c r="G13" s="42">
        <f>C13-D13</f>
        <v>0</v>
      </c>
    </row>
    <row r="14" spans="1:8" ht="17.25" thickBot="1">
      <c r="A14" s="24"/>
      <c r="B14" s="25" t="s">
        <v>42</v>
      </c>
      <c r="C14" s="26">
        <f>SUM(C5:C13)</f>
        <v>1000000</v>
      </c>
      <c r="D14" s="26">
        <f>SUM(D5:D13)</f>
        <v>1000000</v>
      </c>
      <c r="E14" s="27">
        <f t="shared" si="0"/>
        <v>1</v>
      </c>
      <c r="F14" s="52"/>
      <c r="G14" s="42">
        <f t="shared" si="1"/>
        <v>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A10" workbookViewId="0">
      <selection activeCell="D11" sqref="D11"/>
    </sheetView>
  </sheetViews>
  <sheetFormatPr defaultRowHeight="16.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c r="A1" s="90" t="str">
        <f>'109年總表'!A1</f>
        <v>臺南市新化區暨唪口里辦理
「109年度臺南市永康垃圾資源回收(焚化)廠營運階段回饋金」112年度3月份執行情況表</v>
      </c>
      <c r="B1" s="90"/>
      <c r="C1" s="90"/>
      <c r="D1" s="90"/>
      <c r="E1" s="90"/>
      <c r="F1" s="90"/>
      <c r="G1" s="90"/>
      <c r="H1" s="90"/>
    </row>
    <row r="2" spans="1:8" ht="17.25" thickBot="1">
      <c r="A2" t="str">
        <f>'109年總表'!A2</f>
        <v>製表日期：112年4月6日</v>
      </c>
    </row>
    <row r="3" spans="1:8" ht="17.25" customHeight="1" thickTop="1">
      <c r="A3" s="77" t="s">
        <v>32</v>
      </c>
      <c r="B3" s="79" t="s">
        <v>33</v>
      </c>
      <c r="C3" s="79"/>
      <c r="D3" s="79"/>
      <c r="E3" s="79"/>
      <c r="F3" s="79"/>
      <c r="G3" s="16"/>
    </row>
    <row r="4" spans="1:8">
      <c r="A4" s="78"/>
      <c r="B4" s="17" t="s">
        <v>34</v>
      </c>
      <c r="C4" s="18" t="s">
        <v>35</v>
      </c>
      <c r="D4" s="18" t="s">
        <v>36</v>
      </c>
      <c r="E4" s="19" t="s">
        <v>37</v>
      </c>
      <c r="F4" s="17" t="s">
        <v>38</v>
      </c>
      <c r="G4" s="20" t="s">
        <v>164</v>
      </c>
    </row>
    <row r="5" spans="1:8" ht="48" customHeight="1">
      <c r="A5" s="91" t="s">
        <v>49</v>
      </c>
      <c r="B5" s="28" t="s">
        <v>50</v>
      </c>
      <c r="C5" s="22">
        <v>480000</v>
      </c>
      <c r="D5" s="22">
        <v>480000</v>
      </c>
      <c r="E5" s="23">
        <f t="shared" ref="E5:E13" si="0">D5/C5</f>
        <v>1</v>
      </c>
      <c r="F5" s="21" t="s">
        <v>136</v>
      </c>
      <c r="G5" s="42">
        <f>C5-D5</f>
        <v>0</v>
      </c>
    </row>
    <row r="6" spans="1:8" ht="57">
      <c r="A6" s="92"/>
      <c r="B6" s="28" t="s">
        <v>52</v>
      </c>
      <c r="C6" s="22">
        <v>80000</v>
      </c>
      <c r="D6" s="22">
        <v>80000</v>
      </c>
      <c r="E6" s="23">
        <f t="shared" si="0"/>
        <v>1</v>
      </c>
      <c r="F6" s="21" t="s">
        <v>120</v>
      </c>
      <c r="G6" s="42">
        <f t="shared" ref="G6:G13" si="1">C6-D6</f>
        <v>0</v>
      </c>
    </row>
    <row r="7" spans="1:8" ht="99.75">
      <c r="A7" s="92"/>
      <c r="B7" s="28" t="s">
        <v>53</v>
      </c>
      <c r="C7" s="22">
        <v>120000</v>
      </c>
      <c r="D7" s="22">
        <v>120000</v>
      </c>
      <c r="E7" s="23">
        <f t="shared" si="0"/>
        <v>1</v>
      </c>
      <c r="F7" s="21" t="s">
        <v>113</v>
      </c>
      <c r="G7" s="42">
        <f t="shared" si="1"/>
        <v>0</v>
      </c>
    </row>
    <row r="8" spans="1:8" ht="57">
      <c r="A8" s="92"/>
      <c r="B8" s="28" t="s">
        <v>54</v>
      </c>
      <c r="C8" s="22">
        <v>60000</v>
      </c>
      <c r="D8" s="43">
        <v>60000</v>
      </c>
      <c r="E8" s="23">
        <f t="shared" si="0"/>
        <v>1</v>
      </c>
      <c r="F8" s="21" t="s">
        <v>114</v>
      </c>
      <c r="G8" s="42">
        <f t="shared" si="1"/>
        <v>0</v>
      </c>
    </row>
    <row r="9" spans="1:8" ht="114">
      <c r="A9" s="92"/>
      <c r="B9" s="28" t="s">
        <v>55</v>
      </c>
      <c r="C9" s="22">
        <v>120000</v>
      </c>
      <c r="D9" s="22">
        <v>120000</v>
      </c>
      <c r="E9" s="23">
        <f t="shared" si="0"/>
        <v>1</v>
      </c>
      <c r="F9" s="21" t="s">
        <v>127</v>
      </c>
      <c r="G9" s="42">
        <f t="shared" si="1"/>
        <v>0</v>
      </c>
    </row>
    <row r="10" spans="1:8" ht="57">
      <c r="A10" s="92"/>
      <c r="B10" s="28" t="s">
        <v>51</v>
      </c>
      <c r="C10" s="22">
        <v>60000</v>
      </c>
      <c r="D10" s="43">
        <v>60000</v>
      </c>
      <c r="E10" s="23">
        <f>D10/C10</f>
        <v>1</v>
      </c>
      <c r="F10" s="21" t="s">
        <v>176</v>
      </c>
      <c r="G10" s="42">
        <f>C10-D10</f>
        <v>0</v>
      </c>
    </row>
    <row r="11" spans="1:8" ht="42.75">
      <c r="A11" s="92"/>
      <c r="B11" s="28" t="s">
        <v>103</v>
      </c>
      <c r="C11" s="22">
        <v>60000</v>
      </c>
      <c r="D11" s="43">
        <v>60000</v>
      </c>
      <c r="E11" s="23">
        <f>D11/C11</f>
        <v>1</v>
      </c>
      <c r="F11" s="21" t="s">
        <v>124</v>
      </c>
      <c r="G11" s="42">
        <f>C11-D11</f>
        <v>0</v>
      </c>
    </row>
    <row r="12" spans="1:8" ht="142.5">
      <c r="A12" s="92"/>
      <c r="B12" s="28" t="s">
        <v>104</v>
      </c>
      <c r="C12" s="22">
        <v>20000</v>
      </c>
      <c r="D12" s="43">
        <v>20000</v>
      </c>
      <c r="E12" s="23">
        <f>D12/C12</f>
        <v>1</v>
      </c>
      <c r="F12" s="21" t="s">
        <v>140</v>
      </c>
      <c r="G12" s="42">
        <f>C12-D12</f>
        <v>0</v>
      </c>
    </row>
    <row r="13" spans="1:8">
      <c r="A13" s="93"/>
      <c r="B13" s="29" t="s">
        <v>42</v>
      </c>
      <c r="C13" s="22">
        <f>SUM(C5:C12)</f>
        <v>1000000</v>
      </c>
      <c r="D13" s="22">
        <f>SUM(D5:D12)</f>
        <v>1000000</v>
      </c>
      <c r="E13" s="23">
        <f t="shared" si="0"/>
        <v>1</v>
      </c>
      <c r="F13" s="41"/>
      <c r="G13" s="42">
        <f t="shared" si="1"/>
        <v>0</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A4" workbookViewId="0">
      <selection activeCell="G5" sqref="G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0" t="str">
        <f>'109年總表'!A1</f>
        <v>臺南市新化區暨唪口里辦理
「109年度臺南市永康垃圾資源回收(焚化)廠營運階段回饋金」112年度3月份執行情況表</v>
      </c>
      <c r="B1" s="90"/>
      <c r="C1" s="90"/>
      <c r="D1" s="90"/>
      <c r="E1" s="90"/>
      <c r="F1" s="90"/>
      <c r="G1" s="90"/>
      <c r="H1" s="50"/>
    </row>
    <row r="2" spans="1:8" ht="17.25" thickBot="1">
      <c r="A2" t="str">
        <f>'109年總表'!A2</f>
        <v>製表日期：112年4月6日</v>
      </c>
    </row>
    <row r="3" spans="1:8" ht="17.25" thickTop="1">
      <c r="A3" s="77" t="s">
        <v>15</v>
      </c>
      <c r="B3" s="79" t="s">
        <v>16</v>
      </c>
      <c r="C3" s="79"/>
      <c r="D3" s="79"/>
      <c r="E3" s="79"/>
      <c r="F3" s="79"/>
      <c r="G3" s="16"/>
    </row>
    <row r="4" spans="1:8">
      <c r="A4" s="78"/>
      <c r="B4" s="17" t="s">
        <v>17</v>
      </c>
      <c r="C4" s="18" t="s">
        <v>18</v>
      </c>
      <c r="D4" s="18" t="s">
        <v>19</v>
      </c>
      <c r="E4" s="19" t="s">
        <v>20</v>
      </c>
      <c r="F4" s="17" t="s">
        <v>21</v>
      </c>
      <c r="G4" s="20" t="s">
        <v>173</v>
      </c>
    </row>
    <row r="5" spans="1:8" ht="346.5">
      <c r="A5" s="91" t="s">
        <v>24</v>
      </c>
      <c r="B5" s="48" t="s">
        <v>81</v>
      </c>
      <c r="C5" s="49">
        <v>2791259</v>
      </c>
      <c r="D5" s="22">
        <v>2501622</v>
      </c>
      <c r="E5" s="23">
        <f>D5/C5</f>
        <v>0.89623427994320848</v>
      </c>
      <c r="F5" s="28" t="s">
        <v>172</v>
      </c>
      <c r="G5" s="61">
        <f>C5-D5</f>
        <v>289637</v>
      </c>
    </row>
    <row r="6" spans="1:8" ht="82.5">
      <c r="A6" s="93"/>
      <c r="B6" s="30" t="s">
        <v>56</v>
      </c>
      <c r="C6" s="22">
        <v>1799658</v>
      </c>
      <c r="D6" s="22">
        <v>1799658</v>
      </c>
      <c r="E6" s="23">
        <f t="shared" ref="E6" si="0">D6/C6</f>
        <v>1</v>
      </c>
      <c r="F6" s="28" t="s">
        <v>151</v>
      </c>
      <c r="G6" s="61">
        <f>C6-D6</f>
        <v>0</v>
      </c>
    </row>
    <row r="7" spans="1:8" ht="17.25" thickBot="1">
      <c r="A7" s="24"/>
      <c r="B7" s="25" t="s">
        <v>23</v>
      </c>
      <c r="C7" s="26">
        <f>SUM(C5:C6)</f>
        <v>4590917</v>
      </c>
      <c r="D7" s="26">
        <f>SUM(D5:D6)</f>
        <v>4301280</v>
      </c>
      <c r="E7" s="27">
        <f>D7/C7</f>
        <v>0.93691086116346689</v>
      </c>
      <c r="F7" s="25"/>
      <c r="G7" s="26">
        <f>C7-D7</f>
        <v>289637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7" workbookViewId="0">
      <selection activeCell="D6" sqref="D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0" t="str">
        <f>'109年總表'!A1</f>
        <v>臺南市新化區暨唪口里辦理
「109年度臺南市永康垃圾資源回收(焚化)廠營運階段回饋金」112年度3月份執行情況表</v>
      </c>
      <c r="B1" s="90"/>
      <c r="C1" s="90"/>
      <c r="D1" s="90"/>
      <c r="E1" s="90"/>
      <c r="F1" s="90"/>
      <c r="G1" s="90"/>
      <c r="H1" s="90"/>
    </row>
    <row r="2" spans="1:8" ht="17.25" thickBot="1">
      <c r="A2" t="str">
        <f>'109年總表'!A2</f>
        <v>製表日期：112年4月6日</v>
      </c>
    </row>
    <row r="3" spans="1:8" ht="17.25" customHeight="1" thickTop="1">
      <c r="A3" s="77" t="s">
        <v>32</v>
      </c>
      <c r="B3" s="94" t="s">
        <v>33</v>
      </c>
      <c r="C3" s="95"/>
      <c r="D3" s="95"/>
      <c r="E3" s="95"/>
      <c r="F3" s="95"/>
      <c r="G3" s="96"/>
    </row>
    <row r="4" spans="1:8">
      <c r="A4" s="78"/>
      <c r="B4" s="17" t="s">
        <v>34</v>
      </c>
      <c r="C4" s="18" t="s">
        <v>35</v>
      </c>
      <c r="D4" s="18" t="s">
        <v>36</v>
      </c>
      <c r="E4" s="19" t="s">
        <v>37</v>
      </c>
      <c r="F4" s="31" t="s">
        <v>38</v>
      </c>
      <c r="G4" s="20" t="s">
        <v>119</v>
      </c>
    </row>
    <row r="5" spans="1:8" ht="85.5">
      <c r="A5" s="91" t="s">
        <v>57</v>
      </c>
      <c r="B5" s="32" t="s">
        <v>87</v>
      </c>
      <c r="C5" s="22">
        <v>230000</v>
      </c>
      <c r="D5" s="22">
        <v>230000</v>
      </c>
      <c r="E5" s="23">
        <f t="shared" ref="E5:E15" si="0">D5/C5</f>
        <v>1</v>
      </c>
      <c r="F5" s="59" t="s">
        <v>182</v>
      </c>
      <c r="G5" s="42">
        <f>C5-D5</f>
        <v>0</v>
      </c>
      <c r="H5" t="s">
        <v>159</v>
      </c>
    </row>
    <row r="6" spans="1:8" ht="85.5">
      <c r="A6" s="92"/>
      <c r="B6" s="32" t="s">
        <v>101</v>
      </c>
      <c r="C6" s="22">
        <v>50000</v>
      </c>
      <c r="D6" s="22">
        <v>50000</v>
      </c>
      <c r="E6" s="23">
        <f t="shared" si="0"/>
        <v>1</v>
      </c>
      <c r="F6" s="21" t="s">
        <v>165</v>
      </c>
      <c r="G6" s="42">
        <f t="shared" ref="G6:G15" si="1">C6-D6</f>
        <v>0</v>
      </c>
    </row>
    <row r="7" spans="1:8" ht="190.5" customHeight="1">
      <c r="A7" s="92"/>
      <c r="B7" s="32" t="s">
        <v>88</v>
      </c>
      <c r="C7" s="22">
        <v>90000</v>
      </c>
      <c r="D7" s="22">
        <v>90000</v>
      </c>
      <c r="E7" s="23">
        <f t="shared" si="0"/>
        <v>1</v>
      </c>
      <c r="F7" s="21" t="s">
        <v>141</v>
      </c>
      <c r="G7" s="42">
        <f t="shared" si="1"/>
        <v>0</v>
      </c>
    </row>
    <row r="8" spans="1:8" ht="42.75">
      <c r="A8" s="92"/>
      <c r="B8" s="32" t="s">
        <v>58</v>
      </c>
      <c r="C8" s="22">
        <v>98000</v>
      </c>
      <c r="D8" s="43">
        <v>98000</v>
      </c>
      <c r="E8" s="23">
        <f t="shared" si="0"/>
        <v>1</v>
      </c>
      <c r="F8" s="21" t="s">
        <v>108</v>
      </c>
      <c r="G8" s="42">
        <f t="shared" si="1"/>
        <v>0</v>
      </c>
    </row>
    <row r="9" spans="1:8" ht="85.5">
      <c r="A9" s="92"/>
      <c r="B9" s="32" t="s">
        <v>59</v>
      </c>
      <c r="C9" s="22">
        <v>140000</v>
      </c>
      <c r="D9" s="22">
        <v>136900</v>
      </c>
      <c r="E9" s="23">
        <f t="shared" si="0"/>
        <v>0.97785714285714287</v>
      </c>
      <c r="F9" s="59" t="s">
        <v>145</v>
      </c>
      <c r="G9" s="42">
        <f t="shared" si="1"/>
        <v>3100</v>
      </c>
      <c r="H9" t="s">
        <v>160</v>
      </c>
    </row>
    <row r="10" spans="1:8" ht="57">
      <c r="A10" s="92"/>
      <c r="B10" s="32" t="s">
        <v>60</v>
      </c>
      <c r="C10" s="22">
        <v>97000</v>
      </c>
      <c r="D10" s="22">
        <v>97000</v>
      </c>
      <c r="E10" s="23">
        <f t="shared" si="0"/>
        <v>1</v>
      </c>
      <c r="F10" s="59" t="s">
        <v>115</v>
      </c>
      <c r="G10" s="42">
        <f t="shared" si="1"/>
        <v>0</v>
      </c>
    </row>
    <row r="11" spans="1:8" ht="57">
      <c r="A11" s="92"/>
      <c r="B11" s="36" t="s">
        <v>61</v>
      </c>
      <c r="C11" s="37">
        <v>97000</v>
      </c>
      <c r="D11" s="37">
        <v>97000</v>
      </c>
      <c r="E11" s="38">
        <f t="shared" si="0"/>
        <v>1</v>
      </c>
      <c r="F11" s="60" t="s">
        <v>109</v>
      </c>
      <c r="G11" s="42">
        <f t="shared" si="1"/>
        <v>0</v>
      </c>
    </row>
    <row r="12" spans="1:8" ht="114">
      <c r="A12" s="92"/>
      <c r="B12" s="36" t="s">
        <v>89</v>
      </c>
      <c r="C12" s="37">
        <v>50000</v>
      </c>
      <c r="D12" s="37">
        <v>50000</v>
      </c>
      <c r="E12" s="38">
        <f t="shared" si="0"/>
        <v>1</v>
      </c>
      <c r="F12" s="60" t="s">
        <v>155</v>
      </c>
      <c r="G12" s="42">
        <f t="shared" si="1"/>
        <v>0</v>
      </c>
    </row>
    <row r="13" spans="1:8" ht="85.5">
      <c r="A13" s="92"/>
      <c r="B13" s="36" t="s">
        <v>97</v>
      </c>
      <c r="C13" s="37">
        <v>98000</v>
      </c>
      <c r="D13" s="37">
        <v>98000</v>
      </c>
      <c r="E13" s="38">
        <f t="shared" si="0"/>
        <v>1</v>
      </c>
      <c r="F13" s="60" t="s">
        <v>156</v>
      </c>
      <c r="G13" s="42">
        <f t="shared" si="1"/>
        <v>0</v>
      </c>
    </row>
    <row r="14" spans="1:8">
      <c r="A14" s="92"/>
      <c r="B14" s="36" t="s">
        <v>90</v>
      </c>
      <c r="C14" s="37">
        <v>50000</v>
      </c>
      <c r="D14" s="37"/>
      <c r="E14" s="38">
        <f t="shared" si="0"/>
        <v>0</v>
      </c>
      <c r="F14" s="60"/>
      <c r="G14" s="42">
        <f t="shared" si="1"/>
        <v>50000</v>
      </c>
      <c r="H14" t="s">
        <v>159</v>
      </c>
    </row>
    <row r="15" spans="1:8" ht="17.25" thickBot="1">
      <c r="A15" s="97"/>
      <c r="B15" s="25" t="s">
        <v>42</v>
      </c>
      <c r="C15" s="26">
        <f>SUM(C5:C14)</f>
        <v>1000000</v>
      </c>
      <c r="D15" s="26">
        <f>SUM(D5:D13)</f>
        <v>946900</v>
      </c>
      <c r="E15" s="27">
        <f t="shared" si="0"/>
        <v>0.94689999999999996</v>
      </c>
      <c r="F15" s="53"/>
      <c r="G15" s="42">
        <f t="shared" si="1"/>
        <v>53100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
  <sheetViews>
    <sheetView topLeftCell="A7" workbookViewId="0">
      <selection activeCell="G13" sqref="G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87" customHeight="1">
      <c r="A1" s="90" t="str">
        <f>'109年總表'!A1</f>
        <v>臺南市新化區暨唪口里辦理
「109年度臺南市永康垃圾資源回收(焚化)廠營運階段回饋金」112年度3月份執行情況表</v>
      </c>
      <c r="B1" s="90"/>
      <c r="C1" s="90"/>
      <c r="D1" s="90"/>
      <c r="E1" s="90"/>
      <c r="F1" s="90"/>
      <c r="G1" s="90"/>
    </row>
    <row r="2" spans="1:8" ht="17.25" thickBot="1">
      <c r="A2" t="str">
        <f>'109年總表'!A2</f>
        <v>製表日期：112年4月6日</v>
      </c>
    </row>
    <row r="3" spans="1:8" ht="17.25" customHeight="1" thickTop="1">
      <c r="A3" s="77" t="s">
        <v>32</v>
      </c>
      <c r="B3" s="79" t="s">
        <v>33</v>
      </c>
      <c r="C3" s="79"/>
      <c r="D3" s="79"/>
      <c r="E3" s="79"/>
      <c r="F3" s="98"/>
      <c r="G3" s="33"/>
    </row>
    <row r="4" spans="1:8">
      <c r="A4" s="78"/>
      <c r="B4" s="17" t="s">
        <v>34</v>
      </c>
      <c r="C4" s="18" t="s">
        <v>35</v>
      </c>
      <c r="D4" s="18" t="s">
        <v>36</v>
      </c>
      <c r="E4" s="19" t="s">
        <v>37</v>
      </c>
      <c r="F4" s="17" t="s">
        <v>38</v>
      </c>
      <c r="G4" s="20" t="s">
        <v>118</v>
      </c>
      <c r="H4" t="s">
        <v>163</v>
      </c>
    </row>
    <row r="5" spans="1:8" ht="71.25">
      <c r="A5" s="91" t="s">
        <v>62</v>
      </c>
      <c r="B5" s="32" t="s">
        <v>63</v>
      </c>
      <c r="C5" s="22">
        <v>650000</v>
      </c>
      <c r="D5" s="22">
        <v>537867</v>
      </c>
      <c r="E5" s="23">
        <f t="shared" ref="E5:E14" si="0">D5/C5</f>
        <v>0.82748769230769226</v>
      </c>
      <c r="F5" s="21" t="s">
        <v>174</v>
      </c>
      <c r="G5" s="42">
        <f>C5-D5</f>
        <v>112133</v>
      </c>
      <c r="H5" t="s">
        <v>159</v>
      </c>
    </row>
    <row r="6" spans="1:8" ht="85.5">
      <c r="A6" s="92"/>
      <c r="B6" s="32" t="s">
        <v>64</v>
      </c>
      <c r="C6" s="22">
        <v>50000</v>
      </c>
      <c r="D6" s="22">
        <v>50000</v>
      </c>
      <c r="E6" s="23">
        <f t="shared" si="0"/>
        <v>1</v>
      </c>
      <c r="F6" s="21" t="s">
        <v>162</v>
      </c>
      <c r="G6" s="42">
        <f t="shared" ref="G6:G14" si="1">C6-D6</f>
        <v>0</v>
      </c>
    </row>
    <row r="7" spans="1:8" ht="33">
      <c r="A7" s="92"/>
      <c r="B7" s="32" t="s">
        <v>82</v>
      </c>
      <c r="C7" s="22">
        <v>40000</v>
      </c>
      <c r="D7" s="22">
        <v>19000</v>
      </c>
      <c r="E7" s="23">
        <f>D7/C7</f>
        <v>0.47499999999999998</v>
      </c>
      <c r="F7" s="21" t="s">
        <v>139</v>
      </c>
      <c r="G7" s="42">
        <f>C7-D7</f>
        <v>21000</v>
      </c>
      <c r="H7" t="s">
        <v>160</v>
      </c>
    </row>
    <row r="8" spans="1:8" ht="51.75" customHeight="1">
      <c r="A8" s="92"/>
      <c r="B8" s="32" t="s">
        <v>65</v>
      </c>
      <c r="C8" s="22">
        <v>50000</v>
      </c>
      <c r="D8" s="22">
        <v>50000</v>
      </c>
      <c r="E8" s="23">
        <f>D8/C8</f>
        <v>1</v>
      </c>
      <c r="F8" s="67" t="s">
        <v>148</v>
      </c>
      <c r="G8" s="42">
        <f>C8-D8</f>
        <v>0</v>
      </c>
    </row>
    <row r="9" spans="1:8" ht="49.5">
      <c r="A9" s="92"/>
      <c r="B9" s="32" t="s">
        <v>66</v>
      </c>
      <c r="C9" s="22">
        <v>50000</v>
      </c>
      <c r="D9" s="22">
        <v>50000</v>
      </c>
      <c r="E9" s="23">
        <f t="shared" si="0"/>
        <v>1</v>
      </c>
      <c r="F9" s="21" t="s">
        <v>137</v>
      </c>
      <c r="G9" s="42">
        <f t="shared" si="1"/>
        <v>0</v>
      </c>
    </row>
    <row r="10" spans="1:8" ht="48" customHeight="1">
      <c r="A10" s="92"/>
      <c r="B10" s="32" t="s">
        <v>67</v>
      </c>
      <c r="C10" s="22">
        <v>10000</v>
      </c>
      <c r="D10" s="43"/>
      <c r="E10" s="23">
        <f t="shared" si="0"/>
        <v>0</v>
      </c>
      <c r="F10" s="21"/>
      <c r="G10" s="42">
        <f t="shared" si="1"/>
        <v>10000</v>
      </c>
      <c r="H10" t="s">
        <v>160</v>
      </c>
    </row>
    <row r="11" spans="1:8" ht="85.5">
      <c r="A11" s="92"/>
      <c r="B11" s="32" t="s">
        <v>68</v>
      </c>
      <c r="C11" s="22">
        <v>40000</v>
      </c>
      <c r="D11" s="43">
        <v>40000</v>
      </c>
      <c r="E11" s="23">
        <f t="shared" si="0"/>
        <v>1</v>
      </c>
      <c r="F11" s="21" t="s">
        <v>135</v>
      </c>
      <c r="G11" s="42">
        <f t="shared" si="1"/>
        <v>0</v>
      </c>
    </row>
    <row r="12" spans="1:8" ht="56.25" customHeight="1">
      <c r="A12" s="40"/>
      <c r="B12" s="32" t="s">
        <v>95</v>
      </c>
      <c r="C12" s="22">
        <v>60000</v>
      </c>
      <c r="D12" s="43">
        <v>60000</v>
      </c>
      <c r="E12" s="23">
        <f t="shared" si="0"/>
        <v>1</v>
      </c>
      <c r="F12" s="21" t="s">
        <v>161</v>
      </c>
      <c r="G12" s="42">
        <f t="shared" si="1"/>
        <v>0</v>
      </c>
    </row>
    <row r="13" spans="1:8" ht="92.25" customHeight="1">
      <c r="A13" s="40"/>
      <c r="B13" s="36" t="s">
        <v>69</v>
      </c>
      <c r="C13" s="37">
        <v>50000</v>
      </c>
      <c r="D13" s="44">
        <v>50000</v>
      </c>
      <c r="E13" s="38">
        <f t="shared" si="0"/>
        <v>1</v>
      </c>
      <c r="F13" s="21" t="s">
        <v>181</v>
      </c>
      <c r="G13" s="42">
        <f t="shared" si="1"/>
        <v>0</v>
      </c>
      <c r="H13" t="s">
        <v>159</v>
      </c>
    </row>
    <row r="14" spans="1:8" ht="30.75" customHeight="1" thickBot="1">
      <c r="A14" s="24"/>
      <c r="B14" s="25" t="s">
        <v>42</v>
      </c>
      <c r="C14" s="26">
        <f>SUM(C5:C13)</f>
        <v>1000000</v>
      </c>
      <c r="D14" s="26">
        <f>SUM(D5:D13)</f>
        <v>856867</v>
      </c>
      <c r="E14" s="27">
        <f t="shared" si="0"/>
        <v>0.85686700000000005</v>
      </c>
      <c r="F14" s="52"/>
      <c r="G14" s="42">
        <f t="shared" si="1"/>
        <v>143133</v>
      </c>
    </row>
    <row r="15" spans="1:8"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2023-03-06T06:52:07Z</cp:lastPrinted>
  <dcterms:created xsi:type="dcterms:W3CDTF">2015-12-02T01:38:50Z</dcterms:created>
  <dcterms:modified xsi:type="dcterms:W3CDTF">2023-04-06T06:56:34Z</dcterms:modified>
</cp:coreProperties>
</file>