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0CAE1679-6D2B-423D-BF88-1A0A5DDF766C}" xr6:coauthVersionLast="47" xr6:coauthVersionMax="47" xr10:uidLastSave="{00000000-0000-0000-0000-000000000000}"/>
  <bookViews>
    <workbookView xWindow="-120" yWindow="-120" windowWidth="29040" windowHeight="15840"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G6" i="2" l="1"/>
  <c r="G7" i="2"/>
  <c r="G8" i="2"/>
  <c r="G9" i="2"/>
  <c r="G10" i="2"/>
  <c r="G11" i="2"/>
  <c r="E6" i="2"/>
  <c r="E7" i="2"/>
  <c r="E8" i="2"/>
  <c r="E9" i="2"/>
  <c r="E10" i="2"/>
  <c r="E11" i="2"/>
  <c r="D12" i="2"/>
  <c r="G12" i="2" s="1"/>
  <c r="C12" i="2"/>
  <c r="E6" i="10" l="1"/>
  <c r="A1" i="6" l="1"/>
  <c r="D11" i="1"/>
  <c r="G6" i="3"/>
  <c r="G5" i="3"/>
  <c r="D13" i="4"/>
  <c r="D15" i="1" l="1"/>
  <c r="D16" i="9"/>
  <c r="A1" i="10"/>
  <c r="C13" i="4" l="1"/>
  <c r="E12" i="4"/>
  <c r="G12" i="4"/>
  <c r="E11" i="4"/>
  <c r="G11" i="4"/>
  <c r="C16" i="9"/>
  <c r="E15" i="9"/>
  <c r="G15" i="9"/>
  <c r="A2" i="6"/>
  <c r="A2" i="10"/>
  <c r="E6" i="7" l="1"/>
  <c r="E7" i="7"/>
  <c r="E14" i="9"/>
  <c r="G14" i="9"/>
  <c r="G6" i="7"/>
  <c r="C14" i="7"/>
  <c r="D14" i="8"/>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5" i="5"/>
  <c r="D7" i="3"/>
  <c r="D14" i="7"/>
  <c r="D14" i="6"/>
  <c r="G7" i="8"/>
  <c r="E7" i="8"/>
  <c r="C7" i="3"/>
  <c r="B12" i="1" s="1"/>
  <c r="C14" i="6"/>
  <c r="G7"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7" i="3"/>
  <c r="E12"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<sst xmlns="http://schemas.openxmlformats.org/spreadsheetml/2006/main" count="250" uniqueCount="182">
  <si>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</si>
  <si>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</si>
  <si>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</si>
  <si>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</si>
  <si>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</si>
  <si>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</si>
  <si>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</si>
  <si>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</si>
  <si>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</si>
  <si>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</si>
  <si>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</si>
  <si>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</si>
  <si>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</si>
  <si>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</si>
  <si>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</si>
  <si>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</si>
  <si>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</si>
  <si>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</si>
  <si>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</si>
  <si>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</si>
  <si>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</si>
  <si>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</si>
  <si>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</si>
  <si>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</si>
  <si>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</si>
  <si>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</si>
  <si>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</si>
  <si>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</si>
  <si>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</si>
  <si>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</si>
  <si>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</si>
  <si>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</si>
  <si>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</si>
  <si>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</si>
  <si>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</si>
  <si>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</si>
  <si>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</si>
  <si>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</si>
  <si>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</si>
  <si>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</si>
  <si>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</si>
  <si>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</si>
  <si>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</si>
  <si>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</si>
  <si>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</si>
  <si>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</si>
  <si>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</si>
  <si>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</si>
  <si>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</si>
  <si>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</si>
  <si>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</si>
  <si>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</si>
  <si>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</si>
  <si>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</si>
  <si>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</si>
  <si>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</si>
  <si>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</si>
  <si>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</si>
  <si>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</si>
  <si>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</si>
  <si>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</si>
  <si>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</si>
  <si>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</si>
  <si>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</si>
  <si>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</si>
  <si>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</si>
  <si>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</si>
  <si>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</si>
  <si>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</si>
  <si>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</si>
  <si>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</si>
  <si>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</si>
  <si>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</si>
  <si>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</si>
  <si>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</si>
  <si>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</si>
  <si>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</si>
  <si>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</si>
  <si>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</si>
  <si>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</si>
  <si>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</si>
  <si>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</si>
  <si>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</si>
  <si>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</si>
  <si>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</si>
  <si>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</si>
  <si>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</si>
  <si>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</si>
  <si>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</si>
  <si>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</si>
  <si>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</si>
  <si>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</si>
  <si>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</si>
  <si>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</si>
  <si>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</si>
  <si>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</si>
  <si>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</si>
  <si>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</si>
  <si>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</si>
  <si>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</si>
  <si>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</si>
  <si>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</si>
  <si>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</si>
  <si>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</si>
  <si>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</si>
  <si>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</si>
  <si>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</si>
  <si>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</si>
  <si>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</si>
  <si>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</si>
  <si>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</si>
  <si>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</si>
  <si>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</si>
  <si>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回饋金剩餘          金額</t>
    <phoneticPr fontId="1" type="noConversion"/>
  </si>
  <si>
    <t>111/01/17支全興里環保志工111年1月8-9日辦理羅東林業文化園區、武荖坑風景區等觀摩活動車資、住宿、餐費、保險等費用$63000</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</si>
  <si>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</si>
  <si>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</si>
  <si>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</si>
  <si>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</si>
  <si>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</si>
  <si>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1.111/08/19支豐榮里111年8/2-7僱用程葛瑞菊辦理轄區除環境整頓及綠美化工資$4097</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</si>
  <si>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</si>
  <si>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</si>
  <si>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</si>
  <si>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</si>
  <si>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t>
    <phoneticPr fontId="1" type="noConversion"/>
  </si>
  <si>
    <t>111/10/05支協興社區發展111年9月24日辦理長壽會環保教育觀摩豐原、東勢、員林等活動車資、餐費、保險、門票等費$27660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</si>
  <si>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</si>
  <si>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</si>
  <si>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1.111/06/01支唪口里共924人*1740元申請110年度永康(焚化)垃圾資源回收廠回饋金補助水電費-農會$1607760
2.111/06/01支唪口里共1513人*1740元申請110年度永康(焚化)垃圾資源回收廠回饋金補助水電費-郵局$191898</t>
    <phoneticPr fontId="1"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</si>
  <si>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</si>
  <si>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</si>
  <si>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111/11/08支崙頂社區發展協會111年10月23-24日辦理長壽會環保教育觀摩南投豐山生態園區、日月潭環境教育中心、及雲林劍湖山世界環境教育園區等活動車資費用$56000</t>
    <phoneticPr fontId="3" type="noConversion"/>
  </si>
  <si>
    <t>111/12/02支111年度永康焚化廠回饋金-全興里道路柏油鋪設維修及排水溝興建維修工程$258137</t>
    <phoneticPr fontId="1"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</si>
  <si>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</si>
  <si>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</si>
  <si>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t>
    <phoneticPr fontId="1" type="noConversion"/>
  </si>
  <si>
    <t>1.111/06/01支唪口里共1513人*1740元申請110年度永康(焚化)垃圾資源回收廠回饋金補助水電費-郵局$2440722
2.111/11/03支唪口里第二梯共4人*1740元申請110年度回饋金水電補貼-郵局$6960
3.支唪口里第二梯共1人*1740元申請110年度回饋金水電補貼-農會$1740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</si>
  <si>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</si>
  <si>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</si>
  <si>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</si>
  <si>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</si>
  <si>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</si>
  <si>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</si>
  <si>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</si>
  <si>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</si>
  <si>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1.112/02/21支印製(12*23)12K開窗公文封3000個費用(創義印務設計庇護工場)$6000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</si>
  <si>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</si>
  <si>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</si>
  <si>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</si>
  <si>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111/11/09支協興里活動中心吊扇及小便斗自動沖洗器換修(統日照明有限公司)$2495
2.112/01/18支協興里活動中心門鎖更換費用(名宏鎖印行唐秀英)$2900</t>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</si>
  <si>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3.112/02/17支豐榮里112年2月2-4僱用陳坤政、黃炳煌、林楊惠碧、沈文志等4人辦理轄區環境整頓及綠美化工資及沈文志意外責任險(陳坤政)(黃炳煌)(林楊惠碧)(沈文志)(臺南市新化區公所代收款專戶)(邱怡禎)$21235</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</si>
  <si>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</si>
  <si>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1.111/05/11支豐榮里社區監視器故障111年度維修開口契約維修費用
2.112/02/21支豐榮里社區監視器故障111年度維修開口契約維修費(鼎順電腦有限公司)$1020</t>
  </si>
  <si>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</si>
  <si>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</si>
  <si>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8.112/03/24支民政及人文課業務所須壓克力卡架10個費用$460</t>
    <phoneticPr fontId="1" type="noConversion"/>
  </si>
  <si>
    <t>1.112/04/07支109.110年永康焚化廠回饋金-豐榮里辦理道路柏油鋪設維修工程$174348</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</si>
  <si>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</si>
  <si>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</si>
  <si>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</si>
  <si>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</si>
  <si>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</si>
  <si>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</si>
  <si>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</si>
  <si>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</si>
  <si>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</si>
  <si>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</si>
  <si>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</si>
  <si>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</si>
  <si>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</si>
  <si>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</si>
  <si>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r>
      <t xml:space="preserve">111/03/14支全興里社區監視器故障維修開口契約維修費用$49175
</t>
    </r>
    <r>
      <rPr>
        <sz val="10"/>
        <color rgb="FFFF0000"/>
        <rFont val="標楷體"/>
        <family val="4"/>
        <charset val="136"/>
      </rPr>
      <t>2.112/05/29支全興里社區監視器故障維修開口契約維修費用(鼎順電腦有限公司)$825</t>
    </r>
    <phoneticPr fontId="1" type="noConversion"/>
  </si>
  <si>
    <t>臺南市新化區暨唪口里辦理
「110年度臺南市永康垃圾資源回收(焚化)廠營運階段回饋金」112年度5月份執行情況表</t>
    <phoneticPr fontId="1" type="noConversion"/>
  </si>
  <si>
    <t>製表日期：112年6月5日</t>
    <phoneticPr fontId="1" type="noConversion"/>
  </si>
  <si>
    <r>
      <t xml:space="preserve">1.111/07/04支唪口里111年6/29-30僱用鄭水智辦理轄區環境綠美化工資$341
2.111/11/17支唪口里辦公處111年11月9-10日僱用蔡基瑞辦理轄區環境綠美化工資$4335
</t>
    </r>
    <r>
      <rPr>
        <sz val="10"/>
        <color rgb="FFFF0000"/>
        <rFont val="標楷體"/>
        <family val="4"/>
        <charset val="136"/>
      </rPr>
      <t>3.112/05/12支唪口里辦公處112年5月6-7日僱用蔡基瑞辦理轄區環境綠美化工資(蔡基瑞)$4336</t>
    </r>
    <phoneticPr fontId="1" type="noConversion"/>
  </si>
  <si>
    <r>
      <t xml:space="preserve">1.111/10/05支北勢社區巡守隊111年9月17日辦理環保觀摩嘉義觸口及南投日月潭活動車資、餐費、保險等費用(支北勢社區巡守隊111年9月17日辦理環保觀摩嘉義觸口及南投日月潭活動車資、餐費、保險等費用$48000
</t>
    </r>
    <r>
      <rPr>
        <sz val="10"/>
        <color rgb="FFFF0000"/>
        <rFont val="標楷體"/>
        <family val="4"/>
        <charset val="136"/>
      </rPr>
      <t>2.112/05/04支北勢社區巡守隊112年4月23日辦理環保觀摩嘉義觸口及台南德元埤活動車資、餐費、保險等費用$27000</t>
    </r>
  </si>
  <si>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</si>
  <si>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r>
      <t xml:space="preserve">1.111/07/14支北勢里111年7月2-11日僱用鄭水智及陳黃雪珠辦理轄區環境整頓工資28329元(109年度支12995元、110年度支15334元)$15334
2.111/09/23支北勢里111年9月12-20日僱用鄭水智及陳黃雪珠辦理轄區環境整頓工資(鄭水智)(陳黃雪珠)$25493
</t>
    </r>
    <r>
      <rPr>
        <sz val="10"/>
        <color rgb="FFFF0000"/>
        <rFont val="標楷體"/>
        <family val="4"/>
        <charset val="136"/>
      </rPr>
      <t>3.112/05/17支北勢里112年5/6-13僱用鄭水智及陳黃雪珠辦理轄區環境整頓工資(鄭水智)(陳黃雪珠)$22710</t>
    </r>
  </si>
  <si>
    <t>1.112/05/29支羊林里轄內環境造景彩繪工程(興和土木包工業)$147700</t>
    <phoneticPr fontId="1" type="noConversion"/>
  </si>
  <si>
    <t>1.112/05/25支山脚里辦理112年度母親節聯歡活動暨登革熱防治宣導$81200</t>
    <phoneticPr fontId="1" type="noConversion"/>
  </si>
  <si>
    <t>1.112/05/12支購買環保、其他政令宣導之宣導品$30000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</si>
</sst>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93">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0" fontId="12" fillId="0" borderId="21" xfId="0" applyFont="1" applyBorder="1" applyAlignment="1">
      <alignment vertical="center" wrapText="1"/>
    </xf>
    <xf numFmtId="0" fontId="16" fillId="0" borderId="1" xfId="0" applyFont="1" applyBorder="1" applyAlignment="1">
      <alignment vertical="center" wrapText="1"/>
    </xf>
    <xf numFmtId="177" fontId="13" fillId="0" borderId="21" xfId="0" applyNumberFormat="1" applyFont="1" applyBorder="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D5" sqref="D5"/>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68" t="s">
        <v>173</v>
      </c>
      <c r="B1" s="69"/>
      <c r="C1" s="69"/>
      <c r="D1" s="69"/>
      <c r="E1" s="69"/>
      <c r="F1" s="69"/>
      <c r="G1" s="69"/>
      <c r="H1" s="69"/>
    </row>
    <row r="2" spans="1:8" ht="33" customHeight="1" thickBot="1">
      <c r="A2" t="s">
        <v>174</v>
      </c>
    </row>
    <row r="3" spans="1:8" ht="42.75" thickTop="1">
      <c r="A3" s="1" t="s">
        <v>0</v>
      </c>
      <c r="B3" s="2" t="s">
        <v>76</v>
      </c>
      <c r="C3" s="3" t="s">
        <v>1</v>
      </c>
      <c r="D3" s="3" t="s">
        <v>83</v>
      </c>
      <c r="E3" s="2" t="s">
        <v>2</v>
      </c>
      <c r="F3" s="9" t="s">
        <v>3</v>
      </c>
      <c r="G3" s="4" t="s">
        <v>113</v>
      </c>
      <c r="H3" s="1" t="s">
        <v>4</v>
      </c>
    </row>
    <row r="4" spans="1:8" ht="21">
      <c r="A4" s="5" t="s">
        <v>5</v>
      </c>
      <c r="B4" s="6">
        <f>'110新化水電'!C12</f>
        <v>14553812</v>
      </c>
      <c r="C4" s="34">
        <f t="shared" ref="C4:C16" si="0">B4</f>
        <v>14553812</v>
      </c>
      <c r="D4" s="34">
        <v>258900</v>
      </c>
      <c r="E4" s="10">
        <f>'110新化水電'!D12</f>
        <v>14219460</v>
      </c>
      <c r="F4" s="7">
        <f t="shared" ref="F4:F16" si="1">E4/C4</f>
        <v>0.97702649999876323</v>
      </c>
      <c r="G4" s="6">
        <f t="shared" ref="G4:G15" si="2">SUM(C4-E4)</f>
        <v>334352</v>
      </c>
      <c r="H4" s="8"/>
    </row>
    <row r="5" spans="1:8" ht="21">
      <c r="A5" s="11" t="s">
        <v>6</v>
      </c>
      <c r="B5" s="10">
        <f>'110崙頂'!C14</f>
        <v>1000000</v>
      </c>
      <c r="C5" s="35">
        <f t="shared" si="0"/>
        <v>1000000</v>
      </c>
      <c r="D5" s="34"/>
      <c r="E5" s="10">
        <f>'110崙頂'!D14</f>
        <v>984857</v>
      </c>
      <c r="F5" s="7">
        <f t="shared" si="1"/>
        <v>0.98485699999999998</v>
      </c>
      <c r="G5" s="6">
        <f t="shared" si="2"/>
        <v>15143</v>
      </c>
      <c r="H5" s="12"/>
    </row>
    <row r="6" spans="1:8" ht="21">
      <c r="A6" s="11" t="s">
        <v>7</v>
      </c>
      <c r="B6" s="10">
        <f>'110全興'!C14</f>
        <v>1000000</v>
      </c>
      <c r="C6" s="35">
        <f t="shared" si="0"/>
        <v>1000000</v>
      </c>
      <c r="D6" s="35">
        <v>825</v>
      </c>
      <c r="E6" s="10">
        <f>'110全興'!D14</f>
        <v>951137</v>
      </c>
      <c r="F6" s="7">
        <f t="shared" si="1"/>
        <v>0.95113700000000001</v>
      </c>
      <c r="G6" s="6">
        <f t="shared" si="2"/>
        <v>48863</v>
      </c>
      <c r="H6" s="12"/>
    </row>
    <row r="7" spans="1:8" ht="21">
      <c r="A7" s="11" t="s">
        <v>8</v>
      </c>
      <c r="B7" s="10">
        <f>'110唪口'!C13</f>
        <v>1000000</v>
      </c>
      <c r="C7" s="35">
        <f>B7</f>
        <v>1000000</v>
      </c>
      <c r="D7" s="35">
        <v>4336</v>
      </c>
      <c r="E7" s="10">
        <f>'110唪口'!D13</f>
        <v>857624</v>
      </c>
      <c r="F7" s="7">
        <f t="shared" si="1"/>
        <v>0.85762400000000005</v>
      </c>
      <c r="G7" s="6">
        <f t="shared" si="2"/>
        <v>142376</v>
      </c>
      <c r="H7" s="12"/>
    </row>
    <row r="8" spans="1:8" ht="21">
      <c r="A8" s="11" t="s">
        <v>9</v>
      </c>
      <c r="B8" s="10">
        <f>'110北勢'!C15</f>
        <v>1000000</v>
      </c>
      <c r="C8" s="35">
        <f t="shared" si="0"/>
        <v>1000000</v>
      </c>
      <c r="D8" s="35">
        <v>49710</v>
      </c>
      <c r="E8" s="10">
        <f>'110北勢'!D15</f>
        <v>695798</v>
      </c>
      <c r="F8" s="7">
        <f t="shared" si="1"/>
        <v>0.69579800000000003</v>
      </c>
      <c r="G8" s="6">
        <f t="shared" si="2"/>
        <v>304202</v>
      </c>
      <c r="H8" s="12"/>
    </row>
    <row r="9" spans="1:8" ht="21">
      <c r="A9" s="11" t="s">
        <v>10</v>
      </c>
      <c r="B9" s="10">
        <f>'110協興'!C14</f>
        <v>1000000</v>
      </c>
      <c r="C9" s="35">
        <f t="shared" si="0"/>
        <v>1000000</v>
      </c>
      <c r="D9" s="35"/>
      <c r="E9" s="10">
        <f>'110協興'!D14</f>
        <v>197615</v>
      </c>
      <c r="F9" s="7">
        <f t="shared" si="1"/>
        <v>0.19761500000000001</v>
      </c>
      <c r="G9" s="6">
        <f t="shared" si="2"/>
        <v>802385</v>
      </c>
      <c r="H9" s="12"/>
    </row>
    <row r="10" spans="1:8" ht="21">
      <c r="A10" s="11" t="s">
        <v>11</v>
      </c>
      <c r="B10" s="10">
        <f>'110豐榮'!C16</f>
        <v>1000000</v>
      </c>
      <c r="C10" s="35">
        <f t="shared" si="0"/>
        <v>1000000</v>
      </c>
      <c r="D10" s="35"/>
      <c r="E10" s="10">
        <f>'110豐榮'!D16</f>
        <v>909282</v>
      </c>
      <c r="F10" s="7">
        <f t="shared" si="1"/>
        <v>0.90928200000000003</v>
      </c>
      <c r="G10" s="6">
        <f t="shared" si="2"/>
        <v>90718</v>
      </c>
      <c r="H10" s="12"/>
    </row>
    <row r="11" spans="1:8" ht="21">
      <c r="A11" s="11" t="s">
        <v>12</v>
      </c>
      <c r="B11" s="10">
        <f>SUM(B4:B10)</f>
        <v>20553812</v>
      </c>
      <c r="C11" s="35">
        <f t="shared" si="0"/>
        <v>20553812</v>
      </c>
      <c r="D11" s="35">
        <f>SUM(D4:D10)</f>
        <v>313771</v>
      </c>
      <c r="E11" s="10">
        <f>SUM(E4:E10)</f>
        <v>18815773</v>
      </c>
      <c r="F11" s="7">
        <f t="shared" si="1"/>
        <v>0.91543957879930005</v>
      </c>
      <c r="G11" s="6">
        <f t="shared" si="2"/>
        <v>1738039</v>
      </c>
      <c r="H11" s="12"/>
    </row>
    <row r="12" spans="1:8" ht="21">
      <c r="A12" s="11" t="s">
        <v>8</v>
      </c>
      <c r="B12" s="10">
        <f>'110唪口水電'!C7</f>
        <v>4590917</v>
      </c>
      <c r="C12" s="35">
        <f t="shared" si="0"/>
        <v>4590917</v>
      </c>
      <c r="D12" s="63"/>
      <c r="E12" s="10">
        <f>'110唪口水電'!D7</f>
        <v>4249080</v>
      </c>
      <c r="F12" s="7">
        <f t="shared" si="1"/>
        <v>0.92554058372216275</v>
      </c>
      <c r="G12" s="6">
        <f t="shared" si="2"/>
        <v>341837</v>
      </c>
      <c r="H12" s="8"/>
    </row>
    <row r="13" spans="1:8" ht="21">
      <c r="A13" s="11" t="s">
        <v>12</v>
      </c>
      <c r="B13" s="10">
        <f>SUM(B12)</f>
        <v>4590917</v>
      </c>
      <c r="C13" s="35">
        <f t="shared" si="0"/>
        <v>4590917</v>
      </c>
      <c r="D13" s="35">
        <v>0</v>
      </c>
      <c r="E13" s="10">
        <f>SUM(E12)</f>
        <v>4249080</v>
      </c>
      <c r="F13" s="7">
        <f t="shared" si="1"/>
        <v>0.92554058372216275</v>
      </c>
      <c r="G13" s="6">
        <f t="shared" si="2"/>
        <v>341837</v>
      </c>
      <c r="H13" s="12"/>
    </row>
    <row r="14" spans="1:8" ht="21">
      <c r="A14" s="11" t="s">
        <v>89</v>
      </c>
      <c r="B14" s="10">
        <f>行政作業費!C8</f>
        <v>52191</v>
      </c>
      <c r="C14" s="35">
        <f>B14</f>
        <v>52191</v>
      </c>
      <c r="D14" s="35"/>
      <c r="E14" s="10">
        <f>行政作業費!D8</f>
        <v>49605</v>
      </c>
      <c r="F14" s="7">
        <f t="shared" si="1"/>
        <v>0.95045122722308439</v>
      </c>
      <c r="G14" s="6">
        <f t="shared" si="2"/>
        <v>2586</v>
      </c>
      <c r="H14" s="8"/>
    </row>
    <row r="15" spans="1:8" ht="21">
      <c r="A15" s="11" t="s">
        <v>90</v>
      </c>
      <c r="B15" s="10">
        <f>B14</f>
        <v>52191</v>
      </c>
      <c r="C15" s="35">
        <f>B15</f>
        <v>52191</v>
      </c>
      <c r="D15" s="35">
        <f>D14</f>
        <v>0</v>
      </c>
      <c r="E15" s="10">
        <f>E14</f>
        <v>49605</v>
      </c>
      <c r="F15" s="7">
        <f t="shared" si="1"/>
        <v>0.95045122722308439</v>
      </c>
      <c r="G15" s="6">
        <f t="shared" si="2"/>
        <v>2586</v>
      </c>
      <c r="H15" s="12"/>
    </row>
    <row r="16" spans="1:8" ht="21">
      <c r="A16" s="5" t="s">
        <v>13</v>
      </c>
      <c r="B16" s="6">
        <f>SUM(B11+B13+B15)</f>
        <v>25196920</v>
      </c>
      <c r="C16" s="34">
        <f t="shared" si="0"/>
        <v>25196920</v>
      </c>
      <c r="D16" s="34">
        <f>D11+D13+D15</f>
        <v>313771</v>
      </c>
      <c r="E16" s="10">
        <f>SUM(E11+E13+E15)</f>
        <v>23114458</v>
      </c>
      <c r="F16" s="7">
        <f t="shared" si="1"/>
        <v>0.91735251768866988</v>
      </c>
      <c r="G16" s="6">
        <f>G11+G13+G15</f>
        <v>2082462</v>
      </c>
      <c r="H16" s="8"/>
    </row>
    <row r="17" spans="1:8">
      <c r="A17" s="14" t="s">
        <v>106</v>
      </c>
      <c r="B17" s="13"/>
      <c r="C17" s="13"/>
      <c r="D17" s="13"/>
      <c r="E17" s="13"/>
      <c r="F17" s="13"/>
      <c r="G17" s="13"/>
      <c r="H17" s="13"/>
    </row>
    <row r="18" spans="1:8" ht="21">
      <c r="A18" s="15" t="s">
        <v>14</v>
      </c>
    </row>
    <row r="21" spans="1:8">
      <c r="G21" t="s">
        <v>105</v>
      </c>
    </row>
    <row r="25" spans="1:8" ht="12" customHeight="1"/>
    <row r="26" spans="1:8" ht="9.75" hidden="1" customHeight="1"/>
    <row r="27" spans="1:8" hidden="1"/>
    <row r="28" spans="1:8" hidden="1"/>
    <row r="29" spans="1:8" hidden="1"/>
    <row r="30" spans="1:8" hidden="1"/>
    <row r="31" spans="1:8" hidden="1"/>
    <row r="32" spans="1:8" hidden="1"/>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13" workbookViewId="0">
      <selection activeCell="F13" sqref="F13"/>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83" t="str">
        <f>'110年總表'!A1</f>
        <v>臺南市新化區暨唪口里辦理
「110年度臺南市永康垃圾資源回收(焚化)廠營運階段回饋金」112年度5月份執行情況表</v>
      </c>
      <c r="B1" s="83"/>
      <c r="C1" s="83"/>
      <c r="D1" s="83"/>
      <c r="E1" s="83"/>
      <c r="F1" s="83"/>
      <c r="G1" s="83"/>
      <c r="H1" s="83"/>
    </row>
    <row r="2" spans="1:8" ht="17.25" thickBot="1">
      <c r="A2" t="str">
        <f>'110年總表'!A2</f>
        <v>製表日期：112年6月5日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37.5" customHeight="1">
      <c r="A5" s="92" t="s">
        <v>69</v>
      </c>
      <c r="B5" s="28" t="s">
        <v>70</v>
      </c>
      <c r="C5" s="22">
        <v>200000</v>
      </c>
      <c r="D5" s="22">
        <v>174348</v>
      </c>
      <c r="E5" s="23">
        <f t="shared" ref="E5:E16" si="0">D5/C5</f>
        <v>0.87173999999999996</v>
      </c>
      <c r="F5" s="66" t="s">
        <v>157</v>
      </c>
      <c r="G5" s="42">
        <f>C5-D5</f>
        <v>25652</v>
      </c>
    </row>
    <row r="6" spans="1:8" ht="128.25">
      <c r="A6" s="92"/>
      <c r="B6" s="28" t="s">
        <v>71</v>
      </c>
      <c r="C6" s="22">
        <v>20000</v>
      </c>
      <c r="D6" s="43">
        <v>20000</v>
      </c>
      <c r="E6" s="23">
        <f>D6/C6</f>
        <v>1</v>
      </c>
      <c r="F6" s="57" t="s">
        <v>154</v>
      </c>
      <c r="G6" s="42">
        <f>C6-D6</f>
        <v>0</v>
      </c>
    </row>
    <row r="7" spans="1:8" ht="28.5">
      <c r="A7" s="92"/>
      <c r="B7" s="28" t="s">
        <v>72</v>
      </c>
      <c r="C7" s="22">
        <v>30000</v>
      </c>
      <c r="D7" s="43">
        <v>4097</v>
      </c>
      <c r="E7" s="23">
        <f t="shared" si="0"/>
        <v>0.13656666666666667</v>
      </c>
      <c r="F7" s="21" t="s">
        <v>120</v>
      </c>
      <c r="G7" s="42">
        <f t="shared" ref="G7:G16" si="1">C7-D7</f>
        <v>25903</v>
      </c>
    </row>
    <row r="8" spans="1:8" ht="77.25" customHeight="1">
      <c r="A8" s="92"/>
      <c r="B8" s="28" t="s">
        <v>81</v>
      </c>
      <c r="C8" s="22">
        <v>140000</v>
      </c>
      <c r="D8" s="22">
        <v>106007</v>
      </c>
      <c r="E8" s="23">
        <f t="shared" si="0"/>
        <v>0.75719285714285711</v>
      </c>
      <c r="F8" s="21" t="s">
        <v>141</v>
      </c>
      <c r="G8" s="42">
        <f t="shared" si="1"/>
        <v>33993</v>
      </c>
    </row>
    <row r="9" spans="1:8" ht="99.75">
      <c r="A9" s="92"/>
      <c r="B9" s="28" t="s">
        <v>73</v>
      </c>
      <c r="C9" s="22">
        <v>160000</v>
      </c>
      <c r="D9" s="22">
        <v>160000</v>
      </c>
      <c r="E9" s="23">
        <f t="shared" si="0"/>
        <v>1</v>
      </c>
      <c r="F9" s="21" t="s">
        <v>122</v>
      </c>
      <c r="G9" s="42">
        <f t="shared" si="1"/>
        <v>0</v>
      </c>
    </row>
    <row r="10" spans="1:8" ht="57">
      <c r="A10" s="92"/>
      <c r="B10" s="39" t="s">
        <v>74</v>
      </c>
      <c r="C10" s="37">
        <v>80000</v>
      </c>
      <c r="D10" s="37">
        <v>80000</v>
      </c>
      <c r="E10" s="38">
        <f t="shared" si="0"/>
        <v>1</v>
      </c>
      <c r="F10" s="21" t="s">
        <v>115</v>
      </c>
      <c r="G10" s="42">
        <f t="shared" si="1"/>
        <v>0</v>
      </c>
    </row>
    <row r="11" spans="1:8" ht="49.5">
      <c r="A11" s="92"/>
      <c r="B11" s="39" t="s">
        <v>75</v>
      </c>
      <c r="C11" s="37">
        <v>30000</v>
      </c>
      <c r="D11" s="37">
        <v>30000</v>
      </c>
      <c r="E11" s="38">
        <f t="shared" si="0"/>
        <v>1</v>
      </c>
      <c r="F11" s="21" t="s">
        <v>117</v>
      </c>
      <c r="G11" s="42">
        <f t="shared" si="1"/>
        <v>0</v>
      </c>
    </row>
    <row r="12" spans="1:8" ht="171">
      <c r="A12" s="45"/>
      <c r="B12" s="39" t="s">
        <v>108</v>
      </c>
      <c r="C12" s="37">
        <v>140000</v>
      </c>
      <c r="D12" s="37">
        <v>134830</v>
      </c>
      <c r="E12" s="38">
        <f t="shared" si="0"/>
        <v>0.96307142857142858</v>
      </c>
      <c r="F12" s="61" t="s">
        <v>151</v>
      </c>
      <c r="G12" s="42">
        <f t="shared" si="1"/>
        <v>5170</v>
      </c>
    </row>
    <row r="13" spans="1:8" ht="33">
      <c r="A13" s="45"/>
      <c r="B13" s="28" t="s">
        <v>96</v>
      </c>
      <c r="C13" s="22">
        <v>30000</v>
      </c>
      <c r="D13" s="43">
        <v>30000</v>
      </c>
      <c r="E13" s="23">
        <f>D13/C13</f>
        <v>1</v>
      </c>
      <c r="F13" s="56" t="s">
        <v>158</v>
      </c>
      <c r="G13" s="42">
        <f>C13-D13</f>
        <v>0</v>
      </c>
    </row>
    <row r="14" spans="1:8" ht="114">
      <c r="A14" s="45"/>
      <c r="B14" s="28" t="s">
        <v>97</v>
      </c>
      <c r="C14" s="22">
        <v>120000</v>
      </c>
      <c r="D14" s="44">
        <v>120000</v>
      </c>
      <c r="E14" s="23">
        <f>D14/C14</f>
        <v>1</v>
      </c>
      <c r="F14" s="57" t="s">
        <v>152</v>
      </c>
      <c r="G14" s="42">
        <f>C14-D14</f>
        <v>0</v>
      </c>
    </row>
    <row r="15" spans="1:8" ht="57">
      <c r="A15" s="45"/>
      <c r="B15" s="39" t="s">
        <v>100</v>
      </c>
      <c r="C15" s="37">
        <v>50000</v>
      </c>
      <c r="D15" s="44">
        <v>50000</v>
      </c>
      <c r="E15" s="38">
        <f>D15/C15</f>
        <v>1</v>
      </c>
      <c r="F15" s="57" t="s">
        <v>153</v>
      </c>
      <c r="G15" s="42">
        <f>C15-D15</f>
        <v>0</v>
      </c>
    </row>
    <row r="16" spans="1:8" ht="17.25" thickBot="1">
      <c r="A16" s="29"/>
      <c r="B16" s="25" t="s">
        <v>42</v>
      </c>
      <c r="C16" s="26">
        <f>SUM(C5:C15)</f>
        <v>1000000</v>
      </c>
      <c r="D16" s="26">
        <f>SUM(D5:D15)</f>
        <v>909282</v>
      </c>
      <c r="E16" s="27">
        <f t="shared" si="0"/>
        <v>0.90928200000000003</v>
      </c>
      <c r="F16" s="25"/>
      <c r="G16" s="42">
        <f t="shared" si="1"/>
        <v>90718</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opLeftCell="A6" workbookViewId="0">
      <selection activeCell="D11" sqref="D11"/>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0" t="str">
        <f>'110年總表'!A1</f>
        <v>臺南市新化區暨唪口里辦理
「110年度臺南市永康垃圾資源回收(焚化)廠營運階段回饋金」112年度5月份執行情況表</v>
      </c>
      <c r="B1" s="70"/>
      <c r="C1" s="70"/>
      <c r="D1" s="70"/>
      <c r="E1" s="70"/>
      <c r="F1" s="70"/>
      <c r="G1" s="70"/>
      <c r="H1" s="70"/>
    </row>
    <row r="2" spans="1:8" ht="17.25" thickBot="1">
      <c r="A2" t="str">
        <f>'110年總表'!A2</f>
        <v>製表日期：112年6月5日</v>
      </c>
    </row>
    <row r="3" spans="1:8" ht="17.25" thickTop="1">
      <c r="A3" s="71" t="s">
        <v>15</v>
      </c>
      <c r="B3" s="73" t="s">
        <v>16</v>
      </c>
      <c r="C3" s="73"/>
      <c r="D3" s="73"/>
      <c r="E3" s="73"/>
      <c r="F3" s="73"/>
      <c r="G3" s="16"/>
    </row>
    <row r="4" spans="1:8" ht="35.25" customHeight="1">
      <c r="A4" s="72"/>
      <c r="B4" s="17" t="s">
        <v>17</v>
      </c>
      <c r="C4" s="18" t="s">
        <v>18</v>
      </c>
      <c r="D4" s="18" t="s">
        <v>19</v>
      </c>
      <c r="E4" s="19" t="s">
        <v>20</v>
      </c>
      <c r="F4" s="17" t="s">
        <v>21</v>
      </c>
      <c r="G4" s="20" t="s">
        <v>104</v>
      </c>
    </row>
    <row r="5" spans="1:8" ht="327.75">
      <c r="A5" s="53" t="s">
        <v>22</v>
      </c>
      <c r="B5" s="45" t="s">
        <v>77</v>
      </c>
      <c r="C5" s="46">
        <v>13873812</v>
      </c>
      <c r="D5" s="22">
        <v>13820560</v>
      </c>
      <c r="E5" s="23">
        <f>D5/C5</f>
        <v>0.99616168937563809</v>
      </c>
      <c r="F5" s="21" t="s">
        <v>136</v>
      </c>
      <c r="G5" s="54">
        <f>C5-D5</f>
        <v>53252</v>
      </c>
    </row>
    <row r="6" spans="1:8" ht="57">
      <c r="A6" s="53" t="s">
        <v>162</v>
      </c>
      <c r="B6" s="64" t="s">
        <v>161</v>
      </c>
      <c r="C6" s="67">
        <v>50000</v>
      </c>
      <c r="D6" s="37">
        <v>50000</v>
      </c>
      <c r="E6" s="23">
        <f t="shared" ref="E6:E11" si="0">D6/C6</f>
        <v>1</v>
      </c>
      <c r="F6" s="61" t="s">
        <v>171</v>
      </c>
      <c r="G6" s="54">
        <f t="shared" ref="G6:G12" si="1">C6-D6</f>
        <v>0</v>
      </c>
    </row>
    <row r="7" spans="1:8" ht="28.5">
      <c r="A7" s="53" t="s">
        <v>162</v>
      </c>
      <c r="B7" s="64" t="s">
        <v>163</v>
      </c>
      <c r="C7" s="67">
        <v>200000</v>
      </c>
      <c r="D7" s="37">
        <v>147700</v>
      </c>
      <c r="E7" s="23">
        <f t="shared" si="0"/>
        <v>0.73850000000000005</v>
      </c>
      <c r="F7" s="65" t="s">
        <v>179</v>
      </c>
      <c r="G7" s="54">
        <f t="shared" si="1"/>
        <v>52300</v>
      </c>
    </row>
    <row r="8" spans="1:8" ht="33">
      <c r="A8" s="53" t="s">
        <v>165</v>
      </c>
      <c r="B8" s="64" t="s">
        <v>164</v>
      </c>
      <c r="C8" s="67">
        <v>90000</v>
      </c>
      <c r="D8" s="37"/>
      <c r="E8" s="23">
        <f t="shared" si="0"/>
        <v>0</v>
      </c>
      <c r="F8" s="61"/>
      <c r="G8" s="54">
        <f t="shared" si="1"/>
        <v>90000</v>
      </c>
    </row>
    <row r="9" spans="1:8" ht="33">
      <c r="A9" s="53" t="s">
        <v>167</v>
      </c>
      <c r="B9" s="64" t="s">
        <v>166</v>
      </c>
      <c r="C9" s="67">
        <v>220000</v>
      </c>
      <c r="D9" s="37">
        <v>81200</v>
      </c>
      <c r="E9" s="23">
        <f t="shared" si="0"/>
        <v>0.36909090909090908</v>
      </c>
      <c r="F9" s="65" t="s">
        <v>180</v>
      </c>
      <c r="G9" s="54">
        <f t="shared" si="1"/>
        <v>138800</v>
      </c>
    </row>
    <row r="10" spans="1:8" ht="33">
      <c r="A10" s="53" t="s">
        <v>22</v>
      </c>
      <c r="B10" s="64" t="s">
        <v>168</v>
      </c>
      <c r="C10" s="67">
        <v>30000</v>
      </c>
      <c r="D10" s="37">
        <v>30000</v>
      </c>
      <c r="E10" s="23">
        <f t="shared" si="0"/>
        <v>1</v>
      </c>
      <c r="F10" s="65" t="s">
        <v>181</v>
      </c>
      <c r="G10" s="54">
        <f t="shared" si="1"/>
        <v>0</v>
      </c>
    </row>
    <row r="11" spans="1:8" ht="42.75">
      <c r="A11" s="53" t="s">
        <v>22</v>
      </c>
      <c r="B11" s="64" t="s">
        <v>169</v>
      </c>
      <c r="C11" s="67">
        <v>90000</v>
      </c>
      <c r="D11" s="37">
        <v>90000</v>
      </c>
      <c r="E11" s="23">
        <f t="shared" si="0"/>
        <v>1</v>
      </c>
      <c r="F11" s="61" t="s">
        <v>170</v>
      </c>
      <c r="G11" s="54">
        <f t="shared" si="1"/>
        <v>0</v>
      </c>
    </row>
    <row r="12" spans="1:8" ht="17.25" thickBot="1">
      <c r="A12" s="24"/>
      <c r="B12" s="25" t="s">
        <v>23</v>
      </c>
      <c r="C12" s="26">
        <f>SUM(C5:C11)</f>
        <v>14553812</v>
      </c>
      <c r="D12" s="26">
        <f>SUM(D5:D11)</f>
        <v>14219460</v>
      </c>
      <c r="E12" s="27">
        <f>D12/C12</f>
        <v>0.97702649999876323</v>
      </c>
      <c r="F12" s="25"/>
      <c r="G12" s="54">
        <f t="shared" si="1"/>
        <v>334352</v>
      </c>
    </row>
    <row r="13"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opLeftCell="A4" workbookViewId="0">
      <selection activeCell="G6" sqref="G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c r="A1" s="70" t="str">
        <f>'110年總表'!A1</f>
        <v>臺南市新化區暨唪口里辦理
「110年度臺南市永康垃圾資源回收(焚化)廠營運階段回饋金」112年度5月份執行情況表</v>
      </c>
      <c r="B1" s="70"/>
      <c r="C1" s="70"/>
      <c r="D1" s="70"/>
      <c r="E1" s="70"/>
      <c r="F1" s="70"/>
      <c r="G1" s="70"/>
      <c r="H1" s="70"/>
    </row>
    <row r="2" spans="1:8" ht="17.25" thickBot="1">
      <c r="A2" t="str">
        <f>'110年總表'!A2</f>
        <v>製表日期：112年6月5日</v>
      </c>
    </row>
    <row r="3" spans="1:8" ht="17.25" thickTop="1">
      <c r="A3" s="71" t="s">
        <v>15</v>
      </c>
      <c r="B3" s="73" t="s">
        <v>33</v>
      </c>
      <c r="C3" s="73"/>
      <c r="D3" s="73"/>
      <c r="E3" s="73"/>
      <c r="F3" s="73"/>
      <c r="G3" s="16"/>
    </row>
    <row r="4" spans="1:8">
      <c r="A4" s="72"/>
      <c r="B4" s="17" t="s">
        <v>17</v>
      </c>
      <c r="C4" s="18" t="s">
        <v>35</v>
      </c>
      <c r="D4" s="18" t="s">
        <v>19</v>
      </c>
      <c r="E4" s="19" t="s">
        <v>20</v>
      </c>
      <c r="F4" s="17" t="s">
        <v>21</v>
      </c>
      <c r="G4" s="20" t="s">
        <v>103</v>
      </c>
    </row>
    <row r="5" spans="1:8" ht="81.75" customHeight="1">
      <c r="A5" s="78" t="s">
        <v>22</v>
      </c>
      <c r="B5" s="45" t="s">
        <v>91</v>
      </c>
      <c r="C5" s="46">
        <v>8399</v>
      </c>
      <c r="D5" s="22">
        <v>6000</v>
      </c>
      <c r="E5" s="23">
        <f>D5/C5</f>
        <v>0.71437075842362185</v>
      </c>
      <c r="F5" s="21" t="s">
        <v>146</v>
      </c>
      <c r="G5" s="54">
        <f>C5-D5</f>
        <v>2399</v>
      </c>
    </row>
    <row r="6" spans="1:8" ht="384.75">
      <c r="A6" s="79"/>
      <c r="B6" s="81" t="s">
        <v>78</v>
      </c>
      <c r="C6" s="74">
        <v>43792</v>
      </c>
      <c r="D6" s="74">
        <v>43605</v>
      </c>
      <c r="E6" s="76">
        <f>D6/C6</f>
        <v>0.99572981366459623</v>
      </c>
      <c r="F6" s="21" t="s">
        <v>155</v>
      </c>
      <c r="G6" s="54">
        <f t="shared" ref="G6:G8" si="0">C6-D6</f>
        <v>187</v>
      </c>
    </row>
    <row r="7" spans="1:8" ht="42.75">
      <c r="A7" s="80"/>
      <c r="B7" s="82"/>
      <c r="C7" s="75"/>
      <c r="D7" s="75"/>
      <c r="E7" s="77"/>
      <c r="F7" s="61" t="s">
        <v>156</v>
      </c>
      <c r="G7" s="54"/>
    </row>
    <row r="8" spans="1:8" ht="17.25" thickBot="1">
      <c r="A8" s="24"/>
      <c r="B8" s="25" t="s">
        <v>92</v>
      </c>
      <c r="C8" s="26">
        <f>SUM(C5:C6)</f>
        <v>52191</v>
      </c>
      <c r="D8" s="26">
        <f>D5+D6</f>
        <v>49605</v>
      </c>
      <c r="E8" s="23">
        <f>D8/C8</f>
        <v>0.95045122722308439</v>
      </c>
      <c r="F8" s="25"/>
      <c r="G8" s="54">
        <f t="shared" si="0"/>
        <v>2586</v>
      </c>
    </row>
    <row r="9" spans="1:8" ht="17.25" thickTop="1"/>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10" workbookViewId="0">
      <selection activeCell="F11" sqref="F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3" t="str">
        <f>'110年總表'!A1</f>
        <v>臺南市新化區暨唪口里辦理
「110年度臺南市永康垃圾資源回收(焚化)廠營運階段回饋金」112年度5月份執行情況表</v>
      </c>
      <c r="B1" s="83"/>
      <c r="C1" s="83"/>
      <c r="D1" s="83"/>
      <c r="E1" s="83"/>
      <c r="F1" s="83"/>
      <c r="G1" s="83"/>
      <c r="H1" s="83"/>
    </row>
    <row r="2" spans="1:8" ht="17.25" thickBot="1">
      <c r="A2" t="str">
        <f>'110年總表'!A2</f>
        <v>製表日期：112年6月5日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50.25" customHeight="1">
      <c r="A5" s="84" t="s">
        <v>39</v>
      </c>
      <c r="B5" s="32" t="s">
        <v>40</v>
      </c>
      <c r="C5" s="22">
        <v>350000</v>
      </c>
      <c r="D5" s="22">
        <v>350000</v>
      </c>
      <c r="E5" s="23">
        <f t="shared" ref="E5:E14" si="0">D5/C5</f>
        <v>1</v>
      </c>
      <c r="F5" s="55" t="s">
        <v>139</v>
      </c>
      <c r="G5" s="42">
        <f>C5-D5</f>
        <v>0</v>
      </c>
    </row>
    <row r="6" spans="1:8" ht="39" customHeight="1">
      <c r="A6" s="85"/>
      <c r="B6" s="28" t="s">
        <v>25</v>
      </c>
      <c r="C6" s="22">
        <v>20000</v>
      </c>
      <c r="D6" s="22">
        <v>19857</v>
      </c>
      <c r="E6" s="23">
        <f t="shared" si="0"/>
        <v>0.99285000000000001</v>
      </c>
      <c r="F6" s="55" t="s">
        <v>131</v>
      </c>
      <c r="G6" s="42">
        <f t="shared" ref="G6:G14" si="1">C6-D6</f>
        <v>143</v>
      </c>
    </row>
    <row r="7" spans="1:8" ht="57">
      <c r="A7" s="85"/>
      <c r="B7" s="28" t="s">
        <v>26</v>
      </c>
      <c r="C7" s="22">
        <v>100000</v>
      </c>
      <c r="D7" s="22">
        <v>99600</v>
      </c>
      <c r="E7" s="23">
        <f t="shared" si="0"/>
        <v>0.996</v>
      </c>
      <c r="F7" s="21" t="s">
        <v>111</v>
      </c>
      <c r="G7" s="42">
        <f t="shared" si="1"/>
        <v>400</v>
      </c>
    </row>
    <row r="8" spans="1:8" ht="49.5">
      <c r="A8" s="85"/>
      <c r="B8" s="28" t="s">
        <v>27</v>
      </c>
      <c r="C8" s="22">
        <v>70000</v>
      </c>
      <c r="D8" s="22">
        <v>56000</v>
      </c>
      <c r="E8" s="23">
        <f t="shared" si="0"/>
        <v>0.8</v>
      </c>
      <c r="F8" s="55" t="s">
        <v>132</v>
      </c>
      <c r="G8" s="42">
        <f t="shared" si="1"/>
        <v>14000</v>
      </c>
    </row>
    <row r="9" spans="1:8" ht="49.5">
      <c r="A9" s="85"/>
      <c r="B9" s="28" t="s">
        <v>28</v>
      </c>
      <c r="C9" s="22">
        <v>30000</v>
      </c>
      <c r="D9" s="22">
        <v>30000</v>
      </c>
      <c r="E9" s="23">
        <f t="shared" si="0"/>
        <v>1</v>
      </c>
      <c r="F9" s="55" t="s">
        <v>109</v>
      </c>
      <c r="G9" s="42">
        <f t="shared" si="1"/>
        <v>0</v>
      </c>
    </row>
    <row r="10" spans="1:8" ht="42.75">
      <c r="A10" s="85"/>
      <c r="B10" s="28" t="s">
        <v>29</v>
      </c>
      <c r="C10" s="22">
        <v>60000</v>
      </c>
      <c r="D10" s="22">
        <v>60000</v>
      </c>
      <c r="E10" s="23">
        <f t="shared" si="0"/>
        <v>1</v>
      </c>
      <c r="F10" s="21" t="s">
        <v>128</v>
      </c>
      <c r="G10" s="42">
        <f t="shared" si="1"/>
        <v>0</v>
      </c>
    </row>
    <row r="11" spans="1:8" ht="57">
      <c r="A11" s="85"/>
      <c r="B11" s="28" t="s">
        <v>30</v>
      </c>
      <c r="C11" s="22">
        <v>100000</v>
      </c>
      <c r="D11" s="22">
        <v>99600</v>
      </c>
      <c r="E11" s="23">
        <f t="shared" si="0"/>
        <v>0.996</v>
      </c>
      <c r="F11" s="21" t="s">
        <v>110</v>
      </c>
      <c r="G11" s="42">
        <f t="shared" si="1"/>
        <v>400</v>
      </c>
    </row>
    <row r="12" spans="1:8" ht="99.75">
      <c r="A12" s="85"/>
      <c r="B12" s="28" t="s">
        <v>31</v>
      </c>
      <c r="C12" s="22">
        <v>200000</v>
      </c>
      <c r="D12" s="22">
        <v>199800</v>
      </c>
      <c r="E12" s="23">
        <f t="shared" si="0"/>
        <v>0.999</v>
      </c>
      <c r="F12" s="21" t="s">
        <v>130</v>
      </c>
      <c r="G12" s="42">
        <f t="shared" si="1"/>
        <v>200</v>
      </c>
    </row>
    <row r="13" spans="1:8" ht="57">
      <c r="A13" s="62"/>
      <c r="B13" s="28" t="s">
        <v>41</v>
      </c>
      <c r="C13" s="22">
        <v>70000</v>
      </c>
      <c r="D13" s="43">
        <v>70000</v>
      </c>
      <c r="E13" s="23">
        <f>D13/C13</f>
        <v>1</v>
      </c>
      <c r="F13" s="21" t="s">
        <v>147</v>
      </c>
      <c r="G13" s="42">
        <f>C13-D13</f>
        <v>0</v>
      </c>
    </row>
    <row r="14" spans="1:8">
      <c r="A14" s="29"/>
      <c r="B14" s="29" t="s">
        <v>42</v>
      </c>
      <c r="C14" s="22">
        <f>SUM(C5:C13)</f>
        <v>1000000</v>
      </c>
      <c r="D14" s="22">
        <f>SUM(D5:D13)</f>
        <v>984857</v>
      </c>
      <c r="E14" s="23">
        <f t="shared" si="0"/>
        <v>0.98485699999999998</v>
      </c>
      <c r="F14" s="50"/>
      <c r="G14" s="42">
        <f t="shared" si="1"/>
        <v>15143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0" workbookViewId="0">
      <selection activeCell="D14" sqref="D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3" t="str">
        <f>'110年總表'!A1</f>
        <v>臺南市新化區暨唪口里辦理
「110年度臺南市永康垃圾資源回收(焚化)廠營運階段回饋金」112年度5月份執行情況表</v>
      </c>
      <c r="B1" s="83"/>
      <c r="C1" s="83"/>
      <c r="D1" s="83"/>
      <c r="E1" s="83"/>
      <c r="F1" s="83"/>
      <c r="G1" s="83"/>
      <c r="H1" s="83"/>
    </row>
    <row r="2" spans="1:8" ht="17.25" thickBot="1">
      <c r="A2" t="str">
        <f>'110年總表'!A2</f>
        <v>製表日期：112年6月5日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33">
      <c r="A5" s="85" t="s">
        <v>43</v>
      </c>
      <c r="B5" s="28" t="s">
        <v>82</v>
      </c>
      <c r="C5" s="22">
        <v>300000</v>
      </c>
      <c r="D5" s="22">
        <v>258137</v>
      </c>
      <c r="E5" s="23">
        <f t="shared" ref="E5:E14" si="0">D5/C5</f>
        <v>0.86045666666666665</v>
      </c>
      <c r="F5" s="56" t="s">
        <v>133</v>
      </c>
      <c r="G5" s="42">
        <f>C5-D5</f>
        <v>41863</v>
      </c>
    </row>
    <row r="6" spans="1:8" ht="297" customHeight="1">
      <c r="A6" s="85"/>
      <c r="B6" s="39" t="s">
        <v>94</v>
      </c>
      <c r="C6" s="37">
        <v>110000</v>
      </c>
      <c r="D6" s="22">
        <v>110000</v>
      </c>
      <c r="E6" s="23">
        <f t="shared" si="0"/>
        <v>1</v>
      </c>
      <c r="F6" s="21" t="s">
        <v>119</v>
      </c>
      <c r="G6" s="42">
        <f>C6-D6</f>
        <v>0</v>
      </c>
    </row>
    <row r="7" spans="1:8" ht="85.5">
      <c r="A7" s="85"/>
      <c r="B7" s="28" t="s">
        <v>45</v>
      </c>
      <c r="C7" s="22">
        <v>70000</v>
      </c>
      <c r="D7" s="22">
        <v>70000</v>
      </c>
      <c r="E7" s="23">
        <f t="shared" si="0"/>
        <v>1</v>
      </c>
      <c r="F7" s="21" t="s">
        <v>123</v>
      </c>
      <c r="G7" s="42">
        <f t="shared" ref="G7:G14" si="1">C7-D7</f>
        <v>0</v>
      </c>
    </row>
    <row r="8" spans="1:8" ht="42.75">
      <c r="A8" s="85"/>
      <c r="B8" s="28" t="s">
        <v>98</v>
      </c>
      <c r="C8" s="22">
        <v>70000</v>
      </c>
      <c r="D8" s="22">
        <v>70000</v>
      </c>
      <c r="E8" s="23">
        <f t="shared" si="0"/>
        <v>1</v>
      </c>
      <c r="F8" s="21" t="s">
        <v>112</v>
      </c>
      <c r="G8" s="42">
        <f t="shared" si="1"/>
        <v>0</v>
      </c>
    </row>
    <row r="9" spans="1:8" ht="42.75">
      <c r="A9" s="85"/>
      <c r="B9" s="28" t="s">
        <v>46</v>
      </c>
      <c r="C9" s="22">
        <v>70000</v>
      </c>
      <c r="D9" s="22">
        <v>63000</v>
      </c>
      <c r="E9" s="23">
        <f t="shared" si="0"/>
        <v>0.9</v>
      </c>
      <c r="F9" s="21" t="s">
        <v>114</v>
      </c>
      <c r="G9" s="42">
        <f t="shared" si="1"/>
        <v>7000</v>
      </c>
    </row>
    <row r="10" spans="1:8" ht="99.75">
      <c r="A10" s="85"/>
      <c r="B10" s="28" t="s">
        <v>107</v>
      </c>
      <c r="C10" s="22">
        <v>140000</v>
      </c>
      <c r="D10" s="22">
        <v>140000</v>
      </c>
      <c r="E10" s="23">
        <f t="shared" si="0"/>
        <v>1</v>
      </c>
      <c r="F10" s="21" t="s">
        <v>121</v>
      </c>
      <c r="G10" s="42">
        <f t="shared" si="1"/>
        <v>0</v>
      </c>
    </row>
    <row r="11" spans="1:8" ht="142.5">
      <c r="A11" s="40"/>
      <c r="B11" s="39" t="s">
        <v>47</v>
      </c>
      <c r="C11" s="37">
        <v>120000</v>
      </c>
      <c r="D11" s="37">
        <v>120000</v>
      </c>
      <c r="E11" s="38">
        <f t="shared" si="0"/>
        <v>1</v>
      </c>
      <c r="F11" s="21" t="s">
        <v>134</v>
      </c>
      <c r="G11" s="42">
        <f t="shared" si="1"/>
        <v>0</v>
      </c>
    </row>
    <row r="12" spans="1:8" ht="57">
      <c r="A12" s="40"/>
      <c r="B12" s="39" t="s">
        <v>84</v>
      </c>
      <c r="C12" s="37">
        <v>70000</v>
      </c>
      <c r="D12" s="37">
        <v>70000</v>
      </c>
      <c r="E12" s="38">
        <f t="shared" si="0"/>
        <v>1</v>
      </c>
      <c r="F12" s="21" t="s">
        <v>140</v>
      </c>
      <c r="G12" s="42">
        <f t="shared" si="1"/>
        <v>0</v>
      </c>
    </row>
    <row r="13" spans="1:8" ht="57">
      <c r="A13" s="40"/>
      <c r="B13" s="28" t="s">
        <v>44</v>
      </c>
      <c r="C13" s="22">
        <v>50000</v>
      </c>
      <c r="D13" s="43">
        <v>50000</v>
      </c>
      <c r="E13" s="23">
        <f>D13/C13</f>
        <v>1</v>
      </c>
      <c r="F13" s="56" t="s">
        <v>172</v>
      </c>
      <c r="G13" s="42">
        <f>C13-D13</f>
        <v>0</v>
      </c>
    </row>
    <row r="14" spans="1:8" ht="17.25" thickBot="1">
      <c r="A14" s="24"/>
      <c r="B14" s="25" t="s">
        <v>42</v>
      </c>
      <c r="C14" s="26">
        <f>SUM(C5:C13)</f>
        <v>1000000</v>
      </c>
      <c r="D14" s="26">
        <f>SUM(D5:D13)</f>
        <v>951137</v>
      </c>
      <c r="E14" s="27">
        <f t="shared" si="0"/>
        <v>0.95113700000000001</v>
      </c>
      <c r="F14" s="51"/>
      <c r="G14" s="42">
        <f t="shared" si="1"/>
        <v>48863</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10" workbookViewId="0">
      <selection activeCell="D13" sqref="D13"/>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3" t="str">
        <f>'110年總表'!A1</f>
        <v>臺南市新化區暨唪口里辦理
「110年度臺南市永康垃圾資源回收(焚化)廠營運階段回饋金」112年度5月份執行情況表</v>
      </c>
      <c r="B1" s="83"/>
      <c r="C1" s="83"/>
      <c r="D1" s="83"/>
      <c r="E1" s="83"/>
      <c r="F1" s="83"/>
      <c r="G1" s="83"/>
      <c r="H1" s="83"/>
    </row>
    <row r="2" spans="1:8" ht="17.25" thickBot="1">
      <c r="A2" t="str">
        <f>'110年總表'!A2</f>
        <v>製表日期：112年6月5日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48" customHeight="1">
      <c r="A5" s="84" t="s">
        <v>48</v>
      </c>
      <c r="B5" s="28" t="s">
        <v>49</v>
      </c>
      <c r="C5" s="22">
        <v>500000</v>
      </c>
      <c r="D5" s="22">
        <v>368612</v>
      </c>
      <c r="E5" s="23">
        <f t="shared" ref="E5:E13" si="0">D5/C5</f>
        <v>0.73722399999999999</v>
      </c>
      <c r="F5" s="21" t="s">
        <v>118</v>
      </c>
      <c r="G5" s="42">
        <f>C5-D5</f>
        <v>131388</v>
      </c>
    </row>
    <row r="6" spans="1:8" ht="57">
      <c r="A6" s="85"/>
      <c r="B6" s="28" t="s">
        <v>51</v>
      </c>
      <c r="C6" s="22">
        <v>80000</v>
      </c>
      <c r="D6" s="22">
        <v>80000</v>
      </c>
      <c r="E6" s="23">
        <f t="shared" si="0"/>
        <v>1</v>
      </c>
      <c r="F6" s="21" t="s">
        <v>135</v>
      </c>
      <c r="G6" s="42">
        <f t="shared" ref="G6:G13" si="1">C6-D6</f>
        <v>0</v>
      </c>
    </row>
    <row r="7" spans="1:8" ht="114">
      <c r="A7" s="85"/>
      <c r="B7" s="28" t="s">
        <v>52</v>
      </c>
      <c r="C7" s="22">
        <v>120000</v>
      </c>
      <c r="D7" s="22">
        <v>120000</v>
      </c>
      <c r="E7" s="23">
        <f t="shared" si="0"/>
        <v>1</v>
      </c>
      <c r="F7" s="21" t="s">
        <v>124</v>
      </c>
      <c r="G7" s="42">
        <f t="shared" si="1"/>
        <v>0</v>
      </c>
    </row>
    <row r="8" spans="1:8" ht="57">
      <c r="A8" s="85"/>
      <c r="B8" s="28" t="s">
        <v>53</v>
      </c>
      <c r="C8" s="22">
        <v>60000</v>
      </c>
      <c r="D8" s="43">
        <v>60000</v>
      </c>
      <c r="E8" s="23">
        <f t="shared" si="0"/>
        <v>1</v>
      </c>
      <c r="F8" s="21" t="s">
        <v>116</v>
      </c>
      <c r="G8" s="42">
        <f t="shared" si="1"/>
        <v>0</v>
      </c>
    </row>
    <row r="9" spans="1:8" ht="99.75">
      <c r="A9" s="85"/>
      <c r="B9" s="28" t="s">
        <v>54</v>
      </c>
      <c r="C9" s="22">
        <v>100000</v>
      </c>
      <c r="D9" s="22">
        <v>100000</v>
      </c>
      <c r="E9" s="23">
        <f t="shared" si="0"/>
        <v>1</v>
      </c>
      <c r="F9" s="21" t="s">
        <v>142</v>
      </c>
      <c r="G9" s="42">
        <f t="shared" si="1"/>
        <v>0</v>
      </c>
    </row>
    <row r="10" spans="1:8" ht="57">
      <c r="A10" s="85"/>
      <c r="B10" s="28" t="s">
        <v>50</v>
      </c>
      <c r="C10" s="22">
        <v>60000</v>
      </c>
      <c r="D10" s="43">
        <v>60000</v>
      </c>
      <c r="E10" s="23">
        <f>D10/C10</f>
        <v>1</v>
      </c>
      <c r="F10" s="21" t="s">
        <v>160</v>
      </c>
      <c r="G10" s="42">
        <f>C10-D10</f>
        <v>0</v>
      </c>
    </row>
    <row r="11" spans="1:8" ht="42.75">
      <c r="A11" s="85"/>
      <c r="B11" s="28" t="s">
        <v>101</v>
      </c>
      <c r="C11" s="22">
        <v>60000</v>
      </c>
      <c r="D11" s="43">
        <v>60000</v>
      </c>
      <c r="E11" s="23">
        <f>D11/C11</f>
        <v>1</v>
      </c>
      <c r="F11" s="21" t="s">
        <v>143</v>
      </c>
      <c r="G11" s="42">
        <f>C11-D11</f>
        <v>0</v>
      </c>
    </row>
    <row r="12" spans="1:8" ht="85.5">
      <c r="A12" s="85"/>
      <c r="B12" s="28" t="s">
        <v>102</v>
      </c>
      <c r="C12" s="22">
        <v>20000</v>
      </c>
      <c r="D12" s="43">
        <v>9012</v>
      </c>
      <c r="E12" s="23">
        <f>D12/C12</f>
        <v>0.4506</v>
      </c>
      <c r="F12" s="21" t="s">
        <v>175</v>
      </c>
      <c r="G12" s="42">
        <f>C12-D12</f>
        <v>10988</v>
      </c>
    </row>
    <row r="13" spans="1:8">
      <c r="A13" s="86"/>
      <c r="B13" s="29" t="s">
        <v>42</v>
      </c>
      <c r="C13" s="22">
        <f>SUM(C5:C12)</f>
        <v>1000000</v>
      </c>
      <c r="D13" s="22">
        <f>SUM(D5:D12)</f>
        <v>857624</v>
      </c>
      <c r="E13" s="23">
        <f t="shared" si="0"/>
        <v>0.85762400000000005</v>
      </c>
      <c r="F13" s="41"/>
      <c r="G13" s="42">
        <f t="shared" si="1"/>
        <v>142376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F6" sqref="F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3" t="str">
        <f>'110年總表'!A1</f>
        <v>臺南市新化區暨唪口里辦理
「110年度臺南市永康垃圾資源回收(焚化)廠營運階段回饋金」112年度5月份執行情況表</v>
      </c>
      <c r="B1" s="83"/>
      <c r="C1" s="83"/>
      <c r="D1" s="83"/>
      <c r="E1" s="83"/>
      <c r="F1" s="83"/>
      <c r="G1" s="83"/>
      <c r="H1" s="49"/>
    </row>
    <row r="2" spans="1:8" ht="17.25" thickBot="1">
      <c r="A2" t="str">
        <f>'110年總表'!A2</f>
        <v>製表日期：112年6月5日</v>
      </c>
    </row>
    <row r="3" spans="1:8" ht="17.25" thickTop="1">
      <c r="A3" s="71" t="s">
        <v>15</v>
      </c>
      <c r="B3" s="73" t="s">
        <v>16</v>
      </c>
      <c r="C3" s="73"/>
      <c r="D3" s="73"/>
      <c r="E3" s="73"/>
      <c r="F3" s="73"/>
      <c r="G3" s="16"/>
    </row>
    <row r="4" spans="1:8">
      <c r="A4" s="72"/>
      <c r="B4" s="17" t="s">
        <v>17</v>
      </c>
      <c r="C4" s="18" t="s">
        <v>18</v>
      </c>
      <c r="D4" s="18" t="s">
        <v>19</v>
      </c>
      <c r="E4" s="19" t="s">
        <v>20</v>
      </c>
      <c r="F4" s="17" t="s">
        <v>21</v>
      </c>
      <c r="G4" s="20" t="s">
        <v>103</v>
      </c>
    </row>
    <row r="5" spans="1:8" ht="132">
      <c r="A5" s="84" t="s">
        <v>24</v>
      </c>
      <c r="B5" s="47" t="s">
        <v>79</v>
      </c>
      <c r="C5" s="48">
        <v>2791259</v>
      </c>
      <c r="D5" s="22">
        <v>2449422</v>
      </c>
      <c r="E5" s="23">
        <f>D5/C5</f>
        <v>0.87753304154146927</v>
      </c>
      <c r="F5" s="28" t="s">
        <v>137</v>
      </c>
      <c r="G5" s="60">
        <f>C5-D5</f>
        <v>341837</v>
      </c>
    </row>
    <row r="6" spans="1:8" ht="99">
      <c r="A6" s="86"/>
      <c r="B6" s="30" t="s">
        <v>55</v>
      </c>
      <c r="C6" s="22">
        <v>1799658</v>
      </c>
      <c r="D6" s="22">
        <v>1799658</v>
      </c>
      <c r="E6" s="23">
        <f t="shared" ref="E6" si="0">D6/C6</f>
        <v>1</v>
      </c>
      <c r="F6" s="28" t="s">
        <v>129</v>
      </c>
      <c r="G6" s="60">
        <f>C6-D6</f>
        <v>0</v>
      </c>
    </row>
    <row r="7" spans="1:8" ht="17.25" thickBot="1">
      <c r="A7" s="24"/>
      <c r="B7" s="25" t="s">
        <v>23</v>
      </c>
      <c r="C7" s="26">
        <f>SUM(C5:C6)</f>
        <v>4590917</v>
      </c>
      <c r="D7" s="26">
        <f>SUM(D5:D6)</f>
        <v>4249080</v>
      </c>
      <c r="E7" s="27">
        <f>D7/C7</f>
        <v>0.92554058372216275</v>
      </c>
      <c r="F7" s="25"/>
      <c r="G7" s="26">
        <f>C7-D7</f>
        <v>341837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11"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3" t="str">
        <f>'110年總表'!A1</f>
        <v>臺南市新化區暨唪口里辦理
「110年度臺南市永康垃圾資源回收(焚化)廠營運階段回饋金」112年度5月份執行情況表</v>
      </c>
      <c r="B1" s="83"/>
      <c r="C1" s="83"/>
      <c r="D1" s="83"/>
      <c r="E1" s="83"/>
      <c r="F1" s="83"/>
      <c r="G1" s="83"/>
      <c r="H1" s="83"/>
    </row>
    <row r="2" spans="1:8" ht="17.25" thickBot="1">
      <c r="A2" t="str">
        <f>'110年總表'!A2</f>
        <v>製表日期：112年6月5日</v>
      </c>
    </row>
    <row r="3" spans="1:8" ht="17.25" customHeight="1" thickTop="1">
      <c r="A3" s="71" t="s">
        <v>32</v>
      </c>
      <c r="B3" s="87" t="s">
        <v>33</v>
      </c>
      <c r="C3" s="88"/>
      <c r="D3" s="88"/>
      <c r="E3" s="88"/>
      <c r="F3" s="88"/>
      <c r="G3" s="89"/>
    </row>
    <row r="4" spans="1:8">
      <c r="A4" s="72"/>
      <c r="B4" s="17" t="s">
        <v>34</v>
      </c>
      <c r="C4" s="18" t="s">
        <v>35</v>
      </c>
      <c r="D4" s="18" t="s">
        <v>36</v>
      </c>
      <c r="E4" s="19" t="s">
        <v>37</v>
      </c>
      <c r="F4" s="31" t="s">
        <v>38</v>
      </c>
      <c r="G4" s="20" t="s">
        <v>103</v>
      </c>
    </row>
    <row r="5" spans="1:8" ht="45" customHeight="1">
      <c r="A5" s="84" t="s">
        <v>56</v>
      </c>
      <c r="B5" s="32" t="s">
        <v>85</v>
      </c>
      <c r="C5" s="22">
        <v>250000</v>
      </c>
      <c r="D5" s="22">
        <v>172261</v>
      </c>
      <c r="E5" s="23">
        <f t="shared" ref="E5:E15" si="0">D5/C5</f>
        <v>0.68904399999999999</v>
      </c>
      <c r="F5" s="58" t="s">
        <v>148</v>
      </c>
      <c r="G5" s="42">
        <f>C5-D5</f>
        <v>77739</v>
      </c>
    </row>
    <row r="6" spans="1:8" ht="37.5" customHeight="1">
      <c r="A6" s="85"/>
      <c r="B6" s="32" t="s">
        <v>99</v>
      </c>
      <c r="C6" s="22">
        <v>50000</v>
      </c>
      <c r="D6" s="22"/>
      <c r="E6" s="23">
        <f t="shared" si="0"/>
        <v>0</v>
      </c>
      <c r="F6" s="21"/>
      <c r="G6" s="42">
        <f t="shared" ref="G6:G15" si="1">C6-D6</f>
        <v>50000</v>
      </c>
    </row>
    <row r="7" spans="1:8" ht="128.25">
      <c r="A7" s="85"/>
      <c r="B7" s="32" t="s">
        <v>86</v>
      </c>
      <c r="C7" s="22">
        <v>80000</v>
      </c>
      <c r="D7" s="22">
        <v>63537</v>
      </c>
      <c r="E7" s="23">
        <f t="shared" si="0"/>
        <v>0.79421249999999999</v>
      </c>
      <c r="F7" s="21" t="s">
        <v>178</v>
      </c>
      <c r="G7" s="42">
        <f t="shared" si="1"/>
        <v>16463</v>
      </c>
    </row>
    <row r="8" spans="1:8" ht="57">
      <c r="A8" s="85"/>
      <c r="B8" s="32" t="s">
        <v>57</v>
      </c>
      <c r="C8" s="22">
        <v>98000</v>
      </c>
      <c r="D8" s="43">
        <v>98000</v>
      </c>
      <c r="E8" s="23">
        <f t="shared" si="0"/>
        <v>1</v>
      </c>
      <c r="F8" s="21" t="s">
        <v>127</v>
      </c>
      <c r="G8" s="42">
        <f t="shared" si="1"/>
        <v>0</v>
      </c>
    </row>
    <row r="9" spans="1:8" ht="51.75" customHeight="1">
      <c r="A9" s="85"/>
      <c r="B9" s="32" t="s">
        <v>58</v>
      </c>
      <c r="C9" s="22">
        <v>130000</v>
      </c>
      <c r="D9" s="22"/>
      <c r="E9" s="23">
        <f t="shared" si="0"/>
        <v>0</v>
      </c>
      <c r="F9" s="58"/>
      <c r="G9" s="42">
        <f t="shared" si="1"/>
        <v>130000</v>
      </c>
    </row>
    <row r="10" spans="1:8" ht="42.75">
      <c r="A10" s="85"/>
      <c r="B10" s="32" t="s">
        <v>59</v>
      </c>
      <c r="C10" s="22">
        <v>97000</v>
      </c>
      <c r="D10" s="22">
        <v>97000</v>
      </c>
      <c r="E10" s="23">
        <f t="shared" si="0"/>
        <v>1</v>
      </c>
      <c r="F10" s="58" t="s">
        <v>138</v>
      </c>
      <c r="G10" s="42">
        <f t="shared" si="1"/>
        <v>0</v>
      </c>
    </row>
    <row r="11" spans="1:8" ht="50.25" customHeight="1">
      <c r="A11" s="85"/>
      <c r="B11" s="36" t="s">
        <v>60</v>
      </c>
      <c r="C11" s="37">
        <v>97000</v>
      </c>
      <c r="D11" s="37">
        <v>97000</v>
      </c>
      <c r="E11" s="38">
        <f t="shared" si="0"/>
        <v>1</v>
      </c>
      <c r="F11" s="58" t="s">
        <v>149</v>
      </c>
      <c r="G11" s="42">
        <f t="shared" si="1"/>
        <v>0</v>
      </c>
    </row>
    <row r="12" spans="1:8" ht="114">
      <c r="A12" s="85"/>
      <c r="B12" s="36" t="s">
        <v>87</v>
      </c>
      <c r="C12" s="37">
        <v>75000</v>
      </c>
      <c r="D12" s="37">
        <v>75000</v>
      </c>
      <c r="E12" s="38">
        <f t="shared" si="0"/>
        <v>1</v>
      </c>
      <c r="F12" s="59" t="s">
        <v>176</v>
      </c>
      <c r="G12" s="42">
        <f t="shared" si="1"/>
        <v>0</v>
      </c>
    </row>
    <row r="13" spans="1:8" ht="85.5">
      <c r="A13" s="85"/>
      <c r="B13" s="36" t="s">
        <v>95</v>
      </c>
      <c r="C13" s="37">
        <v>93000</v>
      </c>
      <c r="D13" s="37">
        <v>93000</v>
      </c>
      <c r="E13" s="38">
        <f t="shared" si="0"/>
        <v>1</v>
      </c>
      <c r="F13" s="59" t="s">
        <v>177</v>
      </c>
      <c r="G13" s="42">
        <f t="shared" si="1"/>
        <v>0</v>
      </c>
    </row>
    <row r="14" spans="1:8">
      <c r="A14" s="85"/>
      <c r="B14" s="36" t="s">
        <v>88</v>
      </c>
      <c r="C14" s="37">
        <v>30000</v>
      </c>
      <c r="D14" s="37"/>
      <c r="E14" s="38">
        <f t="shared" si="0"/>
        <v>0</v>
      </c>
      <c r="F14" s="59"/>
      <c r="G14" s="42">
        <f t="shared" si="1"/>
        <v>30000</v>
      </c>
    </row>
    <row r="15" spans="1:8" ht="17.25" thickBot="1">
      <c r="A15" s="90"/>
      <c r="B15" s="25" t="s">
        <v>42</v>
      </c>
      <c r="C15" s="26">
        <f>SUM(C5:C14)</f>
        <v>1000000</v>
      </c>
      <c r="D15" s="26">
        <f>SUM(D5:D13)</f>
        <v>695798</v>
      </c>
      <c r="E15" s="27">
        <f t="shared" si="0"/>
        <v>0.69579800000000003</v>
      </c>
      <c r="F15" s="52"/>
      <c r="G15" s="42">
        <f t="shared" si="1"/>
        <v>304202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4" workbookViewId="0">
      <selection activeCell="F7" sqref="F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3" t="str">
        <f>'110年總表'!A1</f>
        <v>臺南市新化區暨唪口里辦理
「110年度臺南市永康垃圾資源回收(焚化)廠營運階段回饋金」112年度5月份執行情況表</v>
      </c>
      <c r="B1" s="83"/>
      <c r="C1" s="83"/>
      <c r="D1" s="83"/>
      <c r="E1" s="83"/>
      <c r="F1" s="83"/>
      <c r="G1" s="83"/>
    </row>
    <row r="2" spans="1:7" ht="17.25" thickBot="1">
      <c r="A2" t="str">
        <f>'110年總表'!A2</f>
        <v>製表日期：112年6月5日</v>
      </c>
    </row>
    <row r="3" spans="1:7" ht="17.25" customHeight="1" thickTop="1">
      <c r="A3" s="71" t="s">
        <v>32</v>
      </c>
      <c r="B3" s="73" t="s">
        <v>33</v>
      </c>
      <c r="C3" s="73"/>
      <c r="D3" s="73"/>
      <c r="E3" s="73"/>
      <c r="F3" s="91"/>
      <c r="G3" s="33"/>
    </row>
    <row r="4" spans="1:7">
      <c r="A4" s="72"/>
      <c r="B4" s="17" t="s">
        <v>34</v>
      </c>
      <c r="C4" s="18" t="s">
        <v>35</v>
      </c>
      <c r="D4" s="18" t="s">
        <v>36</v>
      </c>
      <c r="E4" s="19" t="s">
        <v>37</v>
      </c>
      <c r="F4" s="17" t="s">
        <v>38</v>
      </c>
      <c r="G4" s="20" t="s">
        <v>103</v>
      </c>
    </row>
    <row r="5" spans="1:7" ht="54.75" customHeight="1">
      <c r="A5" s="84" t="s">
        <v>61</v>
      </c>
      <c r="B5" s="32" t="s">
        <v>62</v>
      </c>
      <c r="C5" s="22">
        <v>660000</v>
      </c>
      <c r="D5" s="22"/>
      <c r="E5" s="23">
        <f t="shared" ref="E5:E14" si="0">D5/C5</f>
        <v>0</v>
      </c>
      <c r="F5" s="21"/>
      <c r="G5" s="42">
        <f>C5-D5</f>
        <v>660000</v>
      </c>
    </row>
    <row r="6" spans="1:7" ht="57">
      <c r="A6" s="85"/>
      <c r="B6" s="32" t="s">
        <v>63</v>
      </c>
      <c r="C6" s="22">
        <v>50000</v>
      </c>
      <c r="D6" s="22">
        <v>5395</v>
      </c>
      <c r="E6" s="23">
        <f t="shared" si="0"/>
        <v>0.1079</v>
      </c>
      <c r="F6" s="21" t="s">
        <v>150</v>
      </c>
      <c r="G6" s="42">
        <f t="shared" ref="G6:G14" si="1">C6-D6</f>
        <v>44605</v>
      </c>
    </row>
    <row r="7" spans="1:7" ht="33">
      <c r="A7" s="85"/>
      <c r="B7" s="32" t="s">
        <v>80</v>
      </c>
      <c r="C7" s="22">
        <v>20000</v>
      </c>
      <c r="D7" s="22">
        <v>4560</v>
      </c>
      <c r="E7" s="23">
        <f t="shared" si="0"/>
        <v>0.22800000000000001</v>
      </c>
      <c r="F7" s="21" t="s">
        <v>159</v>
      </c>
      <c r="G7" s="42">
        <f t="shared" si="1"/>
        <v>15440</v>
      </c>
    </row>
    <row r="8" spans="1:7" ht="51.75" customHeight="1">
      <c r="A8" s="85"/>
      <c r="B8" s="32" t="s">
        <v>64</v>
      </c>
      <c r="C8" s="22">
        <v>50000</v>
      </c>
      <c r="D8" s="22">
        <v>27660</v>
      </c>
      <c r="E8" s="23">
        <f t="shared" si="0"/>
        <v>0.55320000000000003</v>
      </c>
      <c r="F8" s="21" t="s">
        <v>126</v>
      </c>
      <c r="G8" s="42">
        <f t="shared" si="1"/>
        <v>22340</v>
      </c>
    </row>
    <row r="9" spans="1:7" ht="85.5">
      <c r="A9" s="85"/>
      <c r="B9" s="32" t="s">
        <v>65</v>
      </c>
      <c r="C9" s="22">
        <v>50000</v>
      </c>
      <c r="D9" s="22">
        <v>50000</v>
      </c>
      <c r="E9" s="23">
        <f t="shared" si="0"/>
        <v>1</v>
      </c>
      <c r="F9" s="21" t="s">
        <v>125</v>
      </c>
      <c r="G9" s="42">
        <f t="shared" si="1"/>
        <v>0</v>
      </c>
    </row>
    <row r="10" spans="1:7" ht="48" customHeight="1">
      <c r="A10" s="85"/>
      <c r="B10" s="32" t="s">
        <v>66</v>
      </c>
      <c r="C10" s="22">
        <v>10000</v>
      </c>
      <c r="D10" s="43"/>
      <c r="E10" s="23">
        <f t="shared" si="0"/>
        <v>0</v>
      </c>
      <c r="F10" s="21"/>
      <c r="G10" s="42">
        <f t="shared" si="1"/>
        <v>10000</v>
      </c>
    </row>
    <row r="11" spans="1:7" ht="99.75">
      <c r="A11" s="85"/>
      <c r="B11" s="32" t="s">
        <v>67</v>
      </c>
      <c r="C11" s="22">
        <v>40000</v>
      </c>
      <c r="D11" s="43">
        <v>40000</v>
      </c>
      <c r="E11" s="23">
        <f t="shared" si="0"/>
        <v>1</v>
      </c>
      <c r="F11" s="21" t="s">
        <v>144</v>
      </c>
      <c r="G11" s="42">
        <f t="shared" si="1"/>
        <v>0</v>
      </c>
    </row>
    <row r="12" spans="1:7" ht="56.25" customHeight="1">
      <c r="A12" s="40"/>
      <c r="B12" s="32" t="s">
        <v>93</v>
      </c>
      <c r="C12" s="22">
        <v>50000</v>
      </c>
      <c r="D12" s="43"/>
      <c r="E12" s="23">
        <f t="shared" si="0"/>
        <v>0</v>
      </c>
      <c r="F12" s="21"/>
      <c r="G12" s="42">
        <f t="shared" si="1"/>
        <v>50000</v>
      </c>
    </row>
    <row r="13" spans="1:7" ht="28.5">
      <c r="A13" s="40"/>
      <c r="B13" s="36" t="s">
        <v>68</v>
      </c>
      <c r="C13" s="37">
        <v>70000</v>
      </c>
      <c r="D13" s="44">
        <v>70000</v>
      </c>
      <c r="E13" s="38">
        <f t="shared" si="0"/>
        <v>1</v>
      </c>
      <c r="F13" s="21" t="s">
        <v>145</v>
      </c>
      <c r="G13" s="42">
        <f t="shared" si="1"/>
        <v>0</v>
      </c>
    </row>
    <row r="14" spans="1:7" ht="30.75" customHeight="1" thickBot="1">
      <c r="A14" s="24"/>
      <c r="B14" s="25" t="s">
        <v>42</v>
      </c>
      <c r="C14" s="26">
        <f>SUM(C5:C13)</f>
        <v>1000000</v>
      </c>
      <c r="D14" s="26">
        <f>SUM(D5:D13)</f>
        <v>197615</v>
      </c>
      <c r="E14" s="27">
        <f t="shared" si="0"/>
        <v>0.19761500000000001</v>
      </c>
      <c r="F14" s="51"/>
      <c r="G14" s="42">
        <f t="shared" si="1"/>
        <v>802385</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2023-05-09T03:35:41Z</cp:lastPrinted>
  <dcterms:created xsi:type="dcterms:W3CDTF">2015-12-02T01:38:50Z</dcterms:created>
  <dcterms:modified xsi:type="dcterms:W3CDTF">2023-06-05T03:16:40Z</dcterms:modified>
</cp:coreProperties>
</file>