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11\"/>
    </mc:Choice>
  </mc:AlternateContent>
  <xr:revisionPtr revIDLastSave="0" documentId="13_ncr:1_{3B9E51A7-8E40-478E-9745-BE365D79970B}" xr6:coauthVersionLast="47" xr6:coauthVersionMax="47" xr10:uidLastSave="{00000000-0000-0000-0000-000000000000}"/>
  <bookViews>
    <workbookView xWindow="-120" yWindow="-120" windowWidth="29040" windowHeight="15840" xr2:uid="{00000000-000D-0000-FFFF-FFFF00000000}"/>
  </bookViews>
  <sheets>
    <sheet name="111年總表" sheetId="1" r:id="rId1"/>
    <sheet name="111新化水電" sheetId="2" r:id="rId2"/>
    <sheet name="行政作業費" sheetId="10" r:id="rId3"/>
    <sheet name="111崙頂" sheetId="6" r:id="rId4"/>
    <sheet name="111全興" sheetId="7" r:id="rId5"/>
    <sheet name="111唪口" sheetId="4" r:id="rId6"/>
    <sheet name="111唪口水電" sheetId="3" r:id="rId7"/>
    <sheet name="111北勢" sheetId="5" r:id="rId8"/>
    <sheet name="111協興" sheetId="8" r:id="rId9"/>
    <sheet name="111豐榮" sheetId="9" r:id="rId10"/>
  </sheets>
  <calcPr calcId="181029"/>
</workbook>
</file>

<file path=xl/calcChain.xml><?xml version="1.0" encoding="utf-8"?>
<calcChain xmlns="http://schemas.openxmlformats.org/spreadsheetml/2006/main">
  <c r="E5" i="10" l="1"/>
  <c r="D11" i="1"/>
  <c r="G6" i="3"/>
  <c r="G5" i="3"/>
  <c r="D13" i="4"/>
  <c r="D15" i="1" l="1"/>
  <c r="D16" i="9"/>
  <c r="A1" i="10"/>
  <c r="C13" i="4" l="1"/>
  <c r="E12" i="4"/>
  <c r="G12" i="4"/>
  <c r="E11" i="4"/>
  <c r="G11" i="4"/>
  <c r="C16" i="9"/>
  <c r="E15" i="9"/>
  <c r="G15" i="9"/>
  <c r="A2" i="6"/>
  <c r="A2" i="10"/>
  <c r="E6" i="7" l="1"/>
  <c r="E7" i="7"/>
  <c r="E14" i="9"/>
  <c r="G14" i="9"/>
  <c r="G6" i="7"/>
  <c r="C14" i="7"/>
  <c r="D13" i="1"/>
  <c r="D14" i="8"/>
  <c r="D16" i="1" l="1"/>
  <c r="E6" i="3"/>
  <c r="D7" i="10"/>
  <c r="E14" i="1" s="1"/>
  <c r="G14" i="1" s="1"/>
  <c r="C7" i="10"/>
  <c r="B14" i="1" s="1"/>
  <c r="C14" i="1" s="1"/>
  <c r="G6" i="10"/>
  <c r="E6" i="10"/>
  <c r="G5" i="10"/>
  <c r="E7" i="10" l="1"/>
  <c r="F14" i="1"/>
  <c r="B15" i="1"/>
  <c r="C15" i="1" s="1"/>
  <c r="E15" i="1"/>
  <c r="G7" i="10"/>
  <c r="G15" i="1" l="1"/>
  <c r="F15" i="1"/>
  <c r="C14" i="8"/>
  <c r="C14" i="5"/>
  <c r="E12" i="7"/>
  <c r="G12" i="7"/>
  <c r="A1" i="3" l="1"/>
  <c r="D14" i="5"/>
  <c r="D7" i="3"/>
  <c r="D14" i="7"/>
  <c r="D13" i="6"/>
  <c r="G7" i="8"/>
  <c r="E7" i="8"/>
  <c r="C7" i="3"/>
  <c r="B12" i="1" s="1"/>
  <c r="C13" i="6"/>
  <c r="C7" i="2"/>
  <c r="G7" i="3" l="1"/>
  <c r="A1" i="2"/>
  <c r="A1" i="8"/>
  <c r="A1" i="5"/>
  <c r="G5" i="2"/>
  <c r="E10" i="4" l="1"/>
  <c r="E6" i="4"/>
  <c r="E7" i="4"/>
  <c r="E8" i="4"/>
  <c r="E9" i="4"/>
  <c r="G10" i="4"/>
  <c r="G6" i="4"/>
  <c r="G7" i="4"/>
  <c r="G8" i="4"/>
  <c r="G9" i="4"/>
  <c r="E5" i="1" l="1"/>
  <c r="G12" i="6"/>
  <c r="G6" i="6"/>
  <c r="G7" i="6"/>
  <c r="G8" i="6"/>
  <c r="G9" i="6"/>
  <c r="G10" i="6"/>
  <c r="G11"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3" i="5"/>
  <c r="E13" i="5"/>
  <c r="G12" i="5"/>
  <c r="E12" i="5"/>
  <c r="G11" i="5"/>
  <c r="E11" i="5"/>
  <c r="G10" i="5"/>
  <c r="E10" i="5"/>
  <c r="G9" i="5"/>
  <c r="E9" i="5"/>
  <c r="G8" i="5"/>
  <c r="E8" i="5"/>
  <c r="G7" i="5"/>
  <c r="E7" i="5"/>
  <c r="G6" i="5"/>
  <c r="E6" i="5"/>
  <c r="G5" i="5"/>
  <c r="E5" i="5"/>
  <c r="E7" i="1"/>
  <c r="G5" i="4"/>
  <c r="E5" i="4"/>
  <c r="E6" i="1"/>
  <c r="E14" i="7"/>
  <c r="G11" i="7"/>
  <c r="E11" i="7"/>
  <c r="G10" i="7"/>
  <c r="E10" i="7"/>
  <c r="G9" i="7"/>
  <c r="E9" i="7"/>
  <c r="G8" i="7"/>
  <c r="E8" i="7"/>
  <c r="G7" i="7"/>
  <c r="G13" i="7"/>
  <c r="E13" i="7"/>
  <c r="G5" i="7"/>
  <c r="E5" i="7"/>
  <c r="B5" i="1"/>
  <c r="E13" i="6"/>
  <c r="E11" i="6"/>
  <c r="E10" i="6"/>
  <c r="E9" i="6"/>
  <c r="E8" i="6"/>
  <c r="E7" i="6"/>
  <c r="E6" i="6"/>
  <c r="E12" i="6"/>
  <c r="G5" i="6"/>
  <c r="E5" i="6"/>
  <c r="G13" i="6" l="1"/>
  <c r="E16" i="9"/>
  <c r="E14" i="8"/>
  <c r="G14" i="5"/>
  <c r="B8" i="1"/>
  <c r="G13" i="4"/>
  <c r="E13" i="4"/>
  <c r="B7" i="1"/>
  <c r="B6" i="1"/>
  <c r="G14" i="7"/>
  <c r="E9" i="1"/>
  <c r="G16" i="9"/>
  <c r="G14" i="8"/>
  <c r="E14" i="5"/>
  <c r="E12" i="1" l="1"/>
  <c r="E13" i="1" s="1"/>
  <c r="B13" i="1"/>
  <c r="C12" i="1"/>
  <c r="C10" i="1"/>
  <c r="G10" i="1" s="1"/>
  <c r="B4" i="1"/>
  <c r="C4" i="1" s="1"/>
  <c r="C6" i="1"/>
  <c r="G6" i="1" s="1"/>
  <c r="C5" i="1"/>
  <c r="G5" i="1" s="1"/>
  <c r="C8" i="1"/>
  <c r="G8" i="1" s="1"/>
  <c r="E5" i="3"/>
  <c r="D7" i="2"/>
  <c r="G7" i="2" s="1"/>
  <c r="E5" i="2"/>
  <c r="A2" i="9"/>
  <c r="A2" i="8"/>
  <c r="A2" i="7"/>
  <c r="A2" i="5"/>
  <c r="A2" i="4"/>
  <c r="A2" i="3"/>
  <c r="A2" i="2"/>
  <c r="A1" i="9"/>
  <c r="A1" i="7"/>
  <c r="A1" i="6"/>
  <c r="A1" i="4"/>
  <c r="C13" i="1" l="1"/>
  <c r="G13" i="1" s="1"/>
  <c r="G12" i="1"/>
  <c r="E7" i="3"/>
  <c r="E7" i="2"/>
  <c r="E4" i="1"/>
  <c r="G4" i="1" s="1"/>
  <c r="C9" i="1"/>
  <c r="G9" i="1" s="1"/>
  <c r="F8" i="1"/>
  <c r="C7" i="1"/>
  <c r="G7" i="1" s="1"/>
  <c r="F6" i="1"/>
  <c r="F10" i="1"/>
  <c r="F5" i="1"/>
  <c r="F12" i="1"/>
  <c r="F13" i="1" l="1"/>
  <c r="F4" i="1"/>
  <c r="E11" i="1"/>
  <c r="E16" i="1" s="1"/>
  <c r="F7" i="1"/>
  <c r="F9" i="1"/>
  <c r="B11" i="1"/>
  <c r="C11" i="1" l="1"/>
  <c r="G11" i="1" s="1"/>
  <c r="G16" i="1" s="1"/>
  <c r="B16" i="1"/>
  <c r="C16" i="1" s="1"/>
  <c r="F11" i="1" l="1"/>
  <c r="F16" i="1"/>
</calcChain>
</file>

<file path=xl/sharedStrings.xml><?xml version="1.0" encoding="utf-8"?>
<sst xmlns="http://schemas.openxmlformats.org/spreadsheetml/2006/main" count="228" uniqueCount="163">
  <si>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</si>
  <si>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</si>
  <si>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</si>
  <si>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</si>
  <si>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</si>
  <si>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</si>
  <si>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</si>
  <si>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</si>
  <si>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</si>
  <si>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</si>
  <si>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</si>
  <si>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</si>
  <si>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</si>
  <si>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</si>
  <si>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</si>
  <si>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</si>
  <si>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</si>
  <si>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</si>
  <si>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</si>
  <si>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</si>
  <si>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</si>
  <si>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</si>
  <si>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</si>
  <si>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</si>
  <si>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</si>
  <si>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</si>
  <si>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</si>
  <si>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</si>
  <si>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</si>
  <si>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</si>
  <si>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</si>
  <si>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</si>
  <si>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</si>
  <si>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</si>
  <si>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</si>
  <si>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</si>
  <si>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</si>
  <si>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</si>
  <si>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</si>
  <si>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</si>
  <si>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</si>
  <si>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</si>
  <si>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</si>
  <si>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</si>
  <si>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</si>
  <si>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</si>
  <si>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</si>
  <si>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</si>
  <si>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</si>
  <si>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</si>
  <si>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</si>
  <si>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</si>
  <si>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</si>
  <si>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</si>
  <si>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</si>
  <si>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</si>
  <si>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</si>
  <si>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</si>
  <si>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</si>
  <si>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</si>
  <si>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</si>
  <si>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</si>
  <si>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</si>
  <si>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協興里社區發展協會長壽會辦理全里長者環保教育宣導暨觀摩活動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</si>
  <si>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</si>
  <si>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</si>
  <si>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</si>
  <si>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</si>
  <si>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</si>
  <si>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</si>
  <si>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</si>
  <si>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</si>
  <si>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</si>
  <si>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</si>
  <si>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</si>
  <si>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</si>
  <si>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</si>
  <si>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</si>
  <si>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</si>
  <si>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</si>
  <si>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</si>
  <si>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</si>
  <si>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</si>
  <si>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</si>
  <si>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</si>
  <si>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</si>
  <si>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</si>
  <si>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</si>
  <si>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</si>
  <si>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</si>
  <si>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</si>
  <si>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</si>
  <si>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回饋金保留          金額</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</si>
  <si>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</si>
  <si>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</si>
  <si>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</si>
  <si>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</si>
  <si>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</si>
  <si>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</si>
  <si>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剩餘款</t>
    <phoneticPr fontId="1" type="noConversion"/>
  </si>
  <si>
    <t>依據臺南市政府110年2月18日府環廢字第府環廢字第1100192329B號函辦理</t>
  </si>
  <si>
    <t>全興社區巡守隊辦理環保教育宣導暨觀摩活動，以及勤務講習訓練</t>
    <phoneticPr fontId="1" type="noConversion"/>
  </si>
  <si>
    <t>補助豐榮社區發展協會環保義工隊辦理環保教育觀摩活動</t>
    <phoneticPr fontId="1" type="noConversion"/>
  </si>
  <si>
    <t>1.111/09/21支全興社區發展協會111年9月3-4日辦理觀摩新北關渡宮、關渡自然公園、淡水老街等活動車資、住宿、保險、餐費$80000</t>
    <phoneticPr fontId="1" type="noConversion"/>
  </si>
  <si>
    <t>1.111/10/04支豐榮社區發展協會購置社區環保志工制服60件費用$30000</t>
    <phoneticPr fontId="1" type="noConversion"/>
  </si>
  <si>
    <t>111/11/08支全興社區發展協會111年10月29日辦理長壽會長者環境認證場域觀摩溪湖糖廠、扇形車站活動車資、中、晚餐、門票及保險等$80000</t>
    <phoneticPr fontId="1" type="noConversion"/>
  </si>
  <si>
    <t>1.111/12/07支111年度崙頂里鋪設道路柏油及排水溝整修、維護及疏濬工程費$305526
2.111/12/07支111年度崙頂里鋪設道路柏油及排水溝整修、維護及疏濬工程-委監費.所得稅$23373</t>
    <phoneticPr fontId="1" type="noConversion"/>
  </si>
  <si>
    <t>1.111/12/21支崙頂里111年12月12-13日辦理全里環保義工隊環保教育觀摩苗栗貓貍山、老街及桃園角板山環境教育園區等活動車資住宿及便餐、保險費用$99600</t>
    <phoneticPr fontId="1" type="noConversion"/>
  </si>
  <si>
    <t>1.112/02/21支豐榮里社區監視器故障111年度維修開口契約維修費(鼎順電腦有限公司)$49960</t>
    <phoneticPr fontId="1" type="noConversion"/>
  </si>
  <si>
    <t>1.112/01/18支豐榮里配合保生大帝廟辦理七朝祈安清醮大典暨環保教育宣導燈籠、帆布架設、搭建牌樓、塑膠掃把；鐵畚斗、垃圾袋等(聖富建醮用品行譚怡昌)(徐國凱)(兆竣商行黃郁潔)$120000</t>
    <phoneticPr fontId="1" type="noConversion"/>
  </si>
  <si>
    <t>1.112/02/07支豐榮里辦公處購置電動噴霧機、好神拖把組、垃圾袋、竹掃把、畚斗、虎鯊鋸…等$8349
2.112/02/13支豐榮里辦公處購置日本製修剪機1台(協興機器廠張品睿)$11651</t>
    <phoneticPr fontId="1" type="noConversion"/>
  </si>
  <si>
    <t>1.112/02/14支協興里社區111年度監視器故障維修開口契約維修費用(鼎順電腦有限公司)$29934</t>
    <phoneticPr fontId="1" type="noConversion"/>
  </si>
  <si>
    <t>112/04/14支唪口社區發展協會112年3月25-26日辦理媽媽教室環保教育觀摩宜蘭縣羅東、冬山、長埤河、玉蘭茶園等活動車資、餐費、保險、船票、紅布條等費用</t>
    <phoneticPr fontId="1" type="noConversion"/>
  </si>
  <si>
    <t>1.112/04/12支唪口里112年04月08日辦理環保教育宣導暨觀摩高雄佛陀紀念館、旗津老街活動車資、保險及餐費等$60000</t>
    <phoneticPr fontId="1" type="noConversion"/>
  </si>
  <si>
    <t>1.112/04/11支北勢里112年4月1日辦理觀摩屏東天明觀光工廠、六堆客家文化園區、東港等活動車資、餐費、保險等代墊$90000</t>
    <phoneticPr fontId="1" type="noConversion"/>
  </si>
  <si>
    <t>1.112/05/29支全興里社區監視器故障維修開口契約維修費用$49975</t>
    <phoneticPr fontId="1" type="noConversion"/>
  </si>
  <si>
    <t>1.111/11/07支豐榮社區發展協會111年11月1-2日辦理長者觀摩東勢林場、八仙山、石岡壩水源區等活動車資、餐費、住宿、保險等費用$40000
2.112/04/11支豐榮社區發展協會112年3月14日辦理長者垃圾分類宣導活動餐費、茶水、舞台音響、講師費等$40000</t>
    <phoneticPr fontId="1" type="noConversion"/>
  </si>
  <si>
    <t>1.112/05/16支唪口社區發展協會112年4月29-30日辦理長壽會環保教育觀摩黑面琵鷺生態展示館、高美濕地等區等活動車資、住宿、餐費、船票、保險等經費$120000</t>
    <phoneticPr fontId="1" type="noConversion"/>
  </si>
  <si>
    <t>1.112/05/29支北勢社區發展協會112年5月20-21日辦理媽媽教室觀摩和平島地質公園及苗栗銅鑼客家文化園區等活動車資、住宿、餐費、保險費用$97000</t>
    <phoneticPr fontId="1" type="noConversion"/>
  </si>
  <si>
    <t>1.112/06/09支豐榮里環保義工112年5月26-27日辦理環保教育參訪宜蘭龜山島、蘭陽博物館、頭城活動住宿、車資及便餐、門票、保險等費用$113595</t>
    <phoneticPr fontId="1" type="noConversion"/>
  </si>
  <si>
    <t>補助豐榮里辦理全里里民環境保護教育宣導活動(如觀摩、研習、教育、宣導….等)</t>
    <phoneticPr fontId="1" type="noConversion"/>
  </si>
  <si>
    <t>1.112/06/02支唪口里共1513人*1740元申請111年度永康焚化廠回饋金水電補貼-郵局$2632620
2.112/06/02支唪口里共904人*1740元申請111年度永康焚化廠回饋金水電補貼-農會(交新化區農會存)$158639</t>
    <phoneticPr fontId="1" type="noConversion"/>
  </si>
  <si>
    <t>1.112/06/02支全興(2138人)崙頂(1226人)協興(2155人)豐榮(2180人)北勢(1015人)等5里共8714人*970元申請111年度永康焚化廠回饋金水電補貼-郵局$8452580
2.112/06/13收轉帳失敗退匯-111年永康焚化廠回饋金水電補貼-郵局-協興(李林秀英.張裕隆*4.張美蘭.李純妤).豐榮(侯雅惠).北勢(鄭品妍.吳翊綺*4)等12戶$-12610
3.112/06/02支全興(857人)崙頂(1061人)協興(1346人)豐榮(1468人)北勢(598人)等5里共5330人*970元申請111年永康焚化廠回饋金水電補貼-農會$5170100
4.112/06/13收轉帳失敗退匯-111年永康焚化廠回饋金水電補貼-農會-崙頂(王魚瓜鰍*5.林瑞章*3.林義傑*2.蔡泰山)等4戶(6/8)$-10670
5.112/06/13收轉帳失敗退匯-111年永康焚化廠回饋金水電補貼-農會-協興(李林秀英.翁忠誠*2.陳嚴金美*2.劉界源*4.蘇明輝*3)等5戶$-11640
6.112/06/13收轉帳失敗退匯-111年永康焚化廠回饋金水電補貼-農會-全興(鄭進福*4).豐榮(王水生*6.蕭邦祿*4.楊張梅).北勢(陳文聰*2)等5戶$-16490</t>
    <phoneticPr fontId="1" type="noConversion"/>
  </si>
  <si>
    <t>1.112/07/06支全興里環保志工112年4月15-16日辦理蘭嶼、六堆客家文化園區及高雄大樹鐵橋人工濕地觀摩活動車資、住宿、便餐、船票、保險等費用$80000</t>
    <phoneticPr fontId="1" type="noConversion"/>
  </si>
  <si>
    <t>1.112/07/06支豐榮社區發展協會媽媽教室112年4月16-18日辦理環保教育參觀南部科學園區及宜蘭羅東自然教育中心、三星、三芝海上平台等車資、住宿、餐費、保險等$30000</t>
    <phoneticPr fontId="1" type="noConversion"/>
  </si>
  <si>
    <t>1.111/08/17支全興里111年5/9-13及6/6-10僱用沈文志辦理轄區環境整頓工資.政二健(含保險費1500元$3985
2.111/08/17支全興里111年7/4-8.8/1-5僱用沈文志辦理轄區環境整頓工資.政二健(沈文志)$15317
3.111/08/24支全興里111年8/3-17僱用劉建邦、黃錦德、林秀貞等3人辦理轄區環境整頓工資(黃錦德$76868
4.112/07/06支全興里112年4/17-21及4/24-28僱用沈文志辦理轄區環境整頓工資$3830</t>
    <phoneticPr fontId="1" type="noConversion"/>
  </si>
  <si>
    <t>1.111/08/17支全興社區發展協會111年7月23-24日辦理守望相助隊觀摩高雄大樹舊鐵橋人工濕地、綠島、野柳地質公園等車資及餐費、保險、住宿等$59200
2.112/07/06支全興社區發展協會112年5月20-21日辦理守望相助隊觀摩嘉義觸口、頂湖自然生態園區、達娜伊谷及臺南市走馬瀨等車資及餐費、保險、住宿等$20800</t>
    <phoneticPr fontId="1" type="noConversion"/>
  </si>
  <si>
    <t>1.111/09/21支全興社區發展協會111年09月02日辦理中秋節聯歡晚會暨愛地球節能減碳資源回收活動蛋糕餐盒、布條、搭棚、音響等費用$40000
2.111/10/21支全興社區發展協會111年10月01日辦理重陽節聯歡晚會暨愛地球節能減碳資源回收活動便餐25桌、布條、雜支、音響等費用$50000
3.112/07/06支全興社區發展協會112年5月5日辦理母親節聯歡晚會暨環保教育宣導活動便餐20桌、音響、帆布等費用$10000</t>
    <phoneticPr fontId="1" type="noConversion"/>
  </si>
  <si>
    <t>112/02/17支111年度崙頂里社區監視器故障維修開口契約維修費(鼎順電腦有限公司)$2821
2.112/08/09支111年度崙頂里社區監視器故障維修開口契約維修費用5000元$5000</t>
    <phoneticPr fontId="1" type="noConversion"/>
  </si>
  <si>
    <t>協興社區發展協會辦理全里里民環保教育宣導暨觀摩活動</t>
    <phoneticPr fontId="1" type="noConversion"/>
  </si>
  <si>
    <t>協興里社區環保義工隊辦理環保教育宣導暨觀摩活動</t>
    <phoneticPr fontId="1" type="noConversion"/>
  </si>
  <si>
    <t>協興里社區發展協會成長教室辦理全里里民活動暨環保教育宣導</t>
    <phoneticPr fontId="1" type="noConversion"/>
  </si>
  <si>
    <t>112/08/29支協興社區發展112年8月6-7日辦理媽媽教室環保教育觀摩南瀛天文台、綠意山莊、三峽老街、大板根、龍潭、西湖渡假村等活動車資、餐費、門票及保險等</t>
    <phoneticPr fontId="1" type="noConversion"/>
  </si>
  <si>
    <t>112/10/30支崙頂社區發展協會112年10月15日辦理環保教育觀摩台中大甲鎮瀾宮、梧棲港等車資(3*13000元)及便餐(12桌*2餐)費用</t>
    <phoneticPr fontId="1" type="noConversion"/>
  </si>
  <si>
    <t>1.112/07/24支111年永康焚化廠回饋金-112年全興里鋪設道路柏油鋪設維修及排水溝興建維修工程費$297978
2.112/09/14支全興里統一社區樹木移植、花台拆除及人行道路修復工程$52022</t>
    <phoneticPr fontId="1" type="noConversion"/>
  </si>
  <si>
    <t>1.112/07/06支豐榮社區發展協會112年3月18-20日辦理觀摩澎湖國家公園、吉貝石滬文化館活動團費費用$70000
2.111/12/23支豐榮社區發展協會111年12月10日辦理觀摩苗栗三義綠意山莊、水美碉刻街、火燄山生態展示館活動車資費用$90000</t>
    <phoneticPr fontId="1" type="noConversion"/>
  </si>
  <si>
    <t>1.112/10/18支豐榮里辦公處112年10/7辦理112年里民環保教育參訪暨登革熱防治宣導觀摩田中、竹山等活動車資、午晚餐、保險等費用$140000</t>
    <phoneticPr fontId="1" type="noConversion"/>
  </si>
  <si>
    <t>1.112/10/18支北勢社區發展協會112年10月1日辦理全里長者觀摩成美文化園區、湖山水庫環境教育園區等活動車資、保險及便餐$68000</t>
    <phoneticPr fontId="1" type="noConversion"/>
  </si>
  <si>
    <t>1.112/10/27支北勢社區發展協會112年10月14-15日辦理全里觀摩拉拉山國家森林公園、巴陵古道生態園區、角板山及觸口自然教育中心等活動車資、保險及便餐、住宿等費用$98000</t>
    <phoneticPr fontId="1" type="noConversion"/>
  </si>
  <si>
    <t>1.112/11/01支崙頂社區發展協會112年10月7-8日辦理長壽會環保教育觀摩走馬瀨農場、國立海洋科技博物館、碧砂漁港等活動車資、便餐、保險費用$46000</t>
    <phoneticPr fontId="1" type="noConversion"/>
  </si>
  <si>
    <t>1.111/09/26支協興社區發展111年9月17日辦理長壽會環保教育觀摩活動車資、餐費、保險、門票等費用9萬元$50000
2.112/10/23支協興社區發展112年9月16-17日辦理長壽會環保教育觀摩嘉義觸口自然教育中心、新北野柳風景區...等活動車資、餐費、保險、門票等$60000</t>
  </si>
  <si>
    <t>111/11/03支111年度永康焚化廠回饋金-北勢里15號前排水溝蓋維護工程$27812
2.112/10/13支北勢里133號及133-20號處道路排水溝疏濬工程$65200</t>
    <phoneticPr fontId="1" type="noConversion"/>
  </si>
  <si>
    <t>7.112/11/07支全興(4人)崙頂(7人)協興(8人)豐榮(4人)北勢(12人)等5里共35人*970元申請111年度回饋金補助水電費-郵局(中華郵政股份有限公司臺南郵局)$33950
8.112/11/07支全興(8人)崙頂(4人)協興(4人)豐榮(9人)北勢(2人)等5里共27人*970元申請111年度回饋金補助水電費-農會(交新化區農會轉存)$26190</t>
    <phoneticPr fontId="1" type="noConversion"/>
  </si>
  <si>
    <t>111/12/22支全興社區發展協會111年11月19-20日辦理媽媽教室觀摩十分車站、瀑布、金瓜石社區及黃金博物館等車資、住宿、午晚餐、保險等費用$29600
2.112/10/16支全興社區發展協會112年09月16-17日辦理媽媽教室觀摩樹谷文化園區、金山老街、野柳地質公園、...等車資、住宿、午晚餐、保險等$50400</t>
  </si>
  <si>
    <t>1.111/10/05支崙頂社區發展協會111年9月18日辦理媽媽教室環保教育觀摩華山休閒農業區發展協會、華山情人橋、雅聞峇里海岸觀光工廠等活動車資及便餐、保險費$30000
2.112/11/07支崙頂社區發展協會112年10月22日辦理媽媽教室環保教育觀摩台中自然科學博物館、鹿港老街等活動車資及便餐、保險費用$20000</t>
  </si>
  <si>
    <t>1.112/05/22支崙頂社區發展協會112年5月6日辦理母親節表楊活動暨節能節電環保教育宣導便餐12桌費用$60000
2.112/08/15支崙頂社區發展協會112年8月3日辦理父親節表揚晚會暨登革熱防治環保教育宣導12桌餐費$60000
3.112/10/30支崙頂社區發展協會112年09月24日辦理中秋聯歡晚會暨登革熱防治宣導便餐20桌費用$20000
4.112/11/06支崙頂社區發展協會112年10月19日辦理重陽聯歡晚會暨節能減碳環保教育宣導12桌餐費$60000</t>
  </si>
  <si>
    <r>
      <t xml:space="preserve">1.111/10/21支崙頂社區發展協會巡守隊111年9月24-26日辦理暨環保教育觀摩溪頭自然教育園區、雪霸國家公園、杉林溪森林渡假園區等活動車資及餐費等費用$49500
</t>
    </r>
    <r>
      <rPr>
        <sz val="10"/>
        <color rgb="FFFF0000"/>
        <rFont val="標楷體"/>
        <family val="4"/>
        <charset val="136"/>
      </rPr>
      <t>2.112/12/22支崙頂社區發展協會巡守隊112年12月9-10日辦理暨環保教育觀摩台東濱海公園、東部海岸國家風景區、台灣史前文化博物館等活動車資及餐費等費用等活動車資及餐費等費用$10500</t>
    </r>
  </si>
  <si>
    <t>1.112/12/08支豐榮里112年11月29-30雇用楊余月英、林楊惠碧、黃炳煌等3人辦理轄區環境整頓工資$8908</t>
    <phoneticPr fontId="1" type="noConversion"/>
  </si>
  <si>
    <t>1.111/12/09支唪口里環保義工111年12月4-5日辦理觀摩台北市淡水、士林官邸、台灣科學館等車資、餐費、住宿、保險等費用$24700
2.112/11/16支唪口里環保義工112年11月4-5日辦理觀摩台北烏來、木柵、雲仙樂園、月眉人工濕地等車資、餐費、住宿、保險等費用$75300</t>
  </si>
  <si>
    <t>1.112/03/06支唪口里社區111年監視器故障維修開口契約維修費用$26841
2.112/11/14支唪口里社區111年監視器故障維修開口契約維修費用不敷使用(鼎順電腦有限公司)$33159</t>
    <phoneticPr fontId="1" type="noConversion"/>
  </si>
  <si>
    <t>1.112/12/08支唪口社區發展協會112年11月26-27日辦理環保教育觀摩彰化、苗栗、新竹活動車資、住宿、餐費、門票、保險等費用$80000</t>
    <phoneticPr fontId="1" type="noConversion"/>
  </si>
  <si>
    <t>1.112/03/13支北勢社區發展協會環保義工隊112年3月4-5日辦理新竹寶山水庫、苗栗銅鑼客家文化園區等活動車資、住宿、便餐、保險等費$2000
2.112/11/24支北勢社區發展協會環保義工隊112年11月12日辦理嘉義觸口自然中心、太平雲梯、太興岩等活動車資、便餐、保險等費用$63900</t>
    <phoneticPr fontId="1" type="noConversion"/>
  </si>
  <si>
    <r>
      <t xml:space="preserve">1.112/05/04支北勢社區巡守隊112年4月23日辦理環保觀摩嘉義觸口及台南德元埤活動車資、餐費、保險等費用$19000
</t>
    </r>
    <r>
      <rPr>
        <sz val="10"/>
        <color rgb="FFFF0000"/>
        <rFont val="標楷體"/>
        <family val="4"/>
        <charset val="136"/>
      </rPr>
      <t>2.112/12/15支北勢社區巡守隊112年12月03日辦理環保觀摩溪湖糖廠及萬景藝院活動車資、餐費、保險、門票等費用$54150</t>
    </r>
  </si>
  <si>
    <r>
      <t xml:space="preserve">1.112/07/21支北勢里112年7月7-12及14-17日僱用鄭水智及陳黃雪珠辦理轄區環境整頓工資$34126
2.112/10/06支北勢里112.9/21-9/23及9/25-9/29共8日僱鄭水智、陳黃雪珠辦理轄內環境整頓工資$6384
</t>
    </r>
    <r>
      <rPr>
        <sz val="10"/>
        <color rgb="FFFF0000"/>
        <rFont val="標楷體"/>
        <family val="4"/>
        <charset val="136"/>
      </rPr>
      <t>3.112/12/15支北勢里112.12/6-12/11共6日僱鄭水智、陳黃雪珠辦理轄內環境整頓工資$19490</t>
    </r>
    <phoneticPr fontId="1" type="noConversion"/>
  </si>
  <si>
    <t>1.112/12/15支北勢里活動中心電路線路維護修繕工程費用$4200
2.112/12/15支北勢里112.12/6-12/8共3日僱歐陽慧琪、潘元聰、嚴翊甄、黃素秋、吳永富等5人辦理活動中心整頓工資$25908</t>
    <phoneticPr fontId="1" type="noConversion"/>
  </si>
  <si>
    <r>
      <t xml:space="preserve">1.112/02/06支執行業務所需碳粉匣6個$8976
2.112/03/20支郵寄111年度各里符合請領水電補貼申請表968件郵資費用$27076
3.112/06/27支發放111年度回饋金水電補助匯款匯費代墊$140
4.112/11/30支發放111年度回饋金水電補助第2次匯款匯費代墊(陳映儒)$30
</t>
    </r>
    <r>
      <rPr>
        <sz val="10"/>
        <color rgb="FFFF0000"/>
        <rFont val="標楷體"/>
        <family val="4"/>
        <charset val="136"/>
      </rPr>
      <t>5.112/12/12支購買膠帶台、便條台、釘書機、中性筆、果汁筆等文具5683</t>
    </r>
  </si>
  <si>
    <t>臺南市新化區暨唪口里辦理
「111年度臺南市永康垃圾資源回收(焚化)廠營運階段回饋金」112年度12月份年末執行情況表(因業務需要，請准於全部保留)</t>
    <phoneticPr fontId="1" type="noConversion"/>
  </si>
  <si>
    <t>1.112/06/02支唪口里共904人*1740元申請111年度永康焚化廠回饋金水電補貼-農會(交新化區農會存)$1414321
2.112/06/13$收轉帳失敗退匯-111年永康焚化廠回饋金水電補貼-郵局-唪口(李怡珣*3.林美蕙*2.胡小倩.徐梅芬.陳靜儀)等5戶$-13920
3.112/11/07支唪口里第二批共15人*1740元申請111年度回饋金補助水電費-郵局)$26100</t>
    <phoneticPr fontId="1" type="noConversion"/>
  </si>
  <si>
    <t>111/12/15支協興社區環保義工隊111.12.10辦理環保教育宣導暨觀摩嘉義觸口自然教育中心、台中港區、彰化八卦山等活動車資、餐費、保險等$39600
2.112/11/20支協興社區環保義工隊112.10.21辦理環保教育宣導暨觀摩嘉義觸口自然教育中心、阿里山等活動車資、餐費、保險、門票等費用$60400</t>
  </si>
  <si>
    <t>1.112/07/18支協興里活動中心購置塑鋼折合式會議桌10張、椅子60張、噴字等費用$28775
2.112/11/14支協興里活動中心購置50型4KLED液晶顯示器(電視)1台-財編5000482(富麗電器行盛富新)$12146</t>
    <phoneticPr fontId="1" type="noConversion"/>
  </si>
  <si>
    <t>1.112/12/05支協興社區發展協會112年11月18-19日辦理會員及志工參訪廬山、合歡山活動車資、保險、餐費、主宿等費用$50000</t>
  </si>
  <si>
    <t>1.112/12/28支112年度豐榮里辦理道路柏油鋪設維修及排水溝維修工程-委監費$15226
2.112/12/28支112年度豐榮里辦理道路柏油鋪設維修及排水溝維修工程費$184774</t>
    <phoneticPr fontId="1" type="noConversion"/>
  </si>
  <si>
    <t>製表日期：112年12月28日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</si>
</sst>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8">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12"/>
      <color rgb="FFFF0000"/>
      <name val="標楷體"/>
      <family val="4"/>
      <charset val="136"/>
    </font>
    <font>
      <sz val="9"/>
      <color rgb="FFFF0000"/>
      <name val="標楷體"/>
      <family val="4"/>
      <charset val="136"/>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2">
    <xf numFmtId="0" fontId="0" fillId="0" borderId="0">
      <alignment vertical="center"/>
    </xf>
    <xf numFmtId="0" fontId="2" fillId="0" borderId="0">
      <alignment vertical="center"/>
    </xf>
  </cellStyleXfs>
  <cellXfs count="94">
    <xf numFmtId="0" fontId="0" fillId="0" borderId="0" xfId="0">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3" xfId="0" applyFont="1" applyBorder="1" applyAlignment="1">
      <alignment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wrapText="1"/>
    </xf>
    <xf numFmtId="0" fontId="4" fillId="0" borderId="7" xfId="0" applyFont="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Border="1" applyAlignment="1">
      <alignment vertical="center" wrapText="1"/>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2" xfId="0" applyNumberFormat="1" applyFont="1" applyBorder="1">
      <alignment vertical="center"/>
    </xf>
    <xf numFmtId="0" fontId="4" fillId="0" borderId="1" xfId="0" applyFont="1" applyBorder="1" applyAlignment="1">
      <alignment horizontal="center" vertical="center" wrapText="1"/>
    </xf>
    <xf numFmtId="177" fontId="13" fillId="0" borderId="1" xfId="0" applyNumberFormat="1" applyFont="1" applyBorder="1" applyAlignment="1">
      <alignment horizontal="right" vertical="center"/>
    </xf>
    <xf numFmtId="0" fontId="4" fillId="0" borderId="24" xfId="0" applyFont="1" applyBorder="1" applyAlignment="1">
      <alignment horizontal="center" vertical="center" wrapText="1"/>
    </xf>
    <xf numFmtId="0" fontId="14"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0" fillId="0" borderId="1" xfId="0" applyFont="1" applyBorder="1">
      <alignment vertical="center"/>
    </xf>
    <xf numFmtId="0" fontId="10" fillId="0" borderId="5" xfId="0" applyFont="1" applyBorder="1">
      <alignment vertical="center"/>
    </xf>
    <xf numFmtId="0" fontId="10" fillId="0" borderId="11" xfId="0" applyFont="1" applyBorder="1">
      <alignment vertical="center"/>
    </xf>
    <xf numFmtId="42" fontId="6" fillId="0" borderId="3" xfId="0" applyNumberFormat="1" applyFont="1" applyBorder="1">
      <alignment vertical="center"/>
    </xf>
    <xf numFmtId="42" fontId="6" fillId="0" borderId="6" xfId="0" applyNumberFormat="1" applyFont="1" applyBorder="1">
      <alignment vertical="center"/>
    </xf>
    <xf numFmtId="0" fontId="15" fillId="0" borderId="1" xfId="0" applyFont="1" applyBorder="1" applyAlignment="1">
      <alignment vertical="center" wrapText="1"/>
    </xf>
    <xf numFmtId="0" fontId="6" fillId="0" borderId="1"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6" fillId="0" borderId="22" xfId="0" applyFont="1" applyBorder="1" applyAlignment="1">
      <alignment horizontal="left" vertical="top" wrapText="1"/>
    </xf>
    <xf numFmtId="0" fontId="16" fillId="0" borderId="1" xfId="0" applyFont="1" applyBorder="1" applyAlignment="1">
      <alignment vertical="center" wrapText="1"/>
    </xf>
    <xf numFmtId="0" fontId="6" fillId="0" borderId="22" xfId="0" applyFont="1" applyBorder="1" applyAlignment="1">
      <alignment vertical="center" wrapText="1"/>
    </xf>
    <xf numFmtId="0" fontId="12" fillId="0" borderId="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77" fontId="13" fillId="0" borderId="22" xfId="0" applyNumberFormat="1" applyFont="1" applyBorder="1" applyAlignment="1">
      <alignment horizontal="center" vertical="center"/>
    </xf>
    <xf numFmtId="177" fontId="13" fillId="0" borderId="13" xfId="0" applyNumberFormat="1" applyFont="1" applyBorder="1" applyAlignment="1">
      <alignment horizontal="center" vertical="center"/>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42" fontId="6" fillId="0" borderId="26" xfId="0" applyNumberFormat="1" applyFont="1" applyBorder="1" applyAlignment="1">
      <alignment horizontal="center" vertical="center"/>
    </xf>
    <xf numFmtId="42" fontId="6" fillId="0" borderId="27" xfId="0" applyNumberFormat="1"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25" xfId="0" applyFont="1" applyBorder="1" applyAlignment="1">
      <alignment horizontal="center" vertical="center" wrapText="1"/>
    </xf>
    <xf numFmtId="0" fontId="17" fillId="0" borderId="1" xfId="0" applyFont="1" applyBorder="1" applyAlignment="1">
      <alignment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workbookViewId="0">
      <selection activeCell="A2" sqref="A2"/>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8.75" customWidth="1"/>
  </cols>
  <sheetData>
    <row r="1" spans="1:8" ht="64.5" customHeight="1">
      <c r="A1" s="65" t="s">
        <v>156</v>
      </c>
      <c r="B1" s="66"/>
      <c r="C1" s="66"/>
      <c r="D1" s="66"/>
      <c r="E1" s="66"/>
      <c r="F1" s="66"/>
      <c r="G1" s="66"/>
      <c r="H1" s="66"/>
    </row>
    <row r="2" spans="1:8" ht="33" customHeight="1" thickBot="1">
      <c r="A2" t="s">
        <v>162</v>
      </c>
    </row>
    <row r="3" spans="1:8" ht="42.75" thickTop="1">
      <c r="A3" s="1" t="s">
        <v>0</v>
      </c>
      <c r="B3" s="2" t="s">
        <v>72</v>
      </c>
      <c r="C3" s="3" t="s">
        <v>1</v>
      </c>
      <c r="D3" s="3" t="s">
        <v>78</v>
      </c>
      <c r="E3" s="2" t="s">
        <v>2</v>
      </c>
      <c r="F3" s="9" t="s">
        <v>3</v>
      </c>
      <c r="G3" s="4" t="s">
        <v>92</v>
      </c>
      <c r="H3" s="1" t="s">
        <v>4</v>
      </c>
    </row>
    <row r="4" spans="1:8" ht="21">
      <c r="A4" s="5" t="s">
        <v>5</v>
      </c>
      <c r="B4" s="6">
        <f>'111新化水電'!C7</f>
        <v>14553812</v>
      </c>
      <c r="C4" s="34">
        <f t="shared" ref="C4:C16" si="0">B4</f>
        <v>14553812</v>
      </c>
      <c r="D4" s="34"/>
      <c r="E4" s="10">
        <f>'111新化水電'!D7</f>
        <v>13631410</v>
      </c>
      <c r="F4" s="7">
        <f t="shared" ref="F4:F16" si="1">E4/C4</f>
        <v>0.9366212783290041</v>
      </c>
      <c r="G4" s="6">
        <f t="shared" ref="G4:G15" si="2">SUM(C4-E4)</f>
        <v>922402</v>
      </c>
      <c r="H4" s="8"/>
    </row>
    <row r="5" spans="1:8" ht="21">
      <c r="A5" s="11" t="s">
        <v>6</v>
      </c>
      <c r="B5" s="10">
        <f>'111崙頂'!C13</f>
        <v>1000000</v>
      </c>
      <c r="C5" s="35">
        <f t="shared" si="0"/>
        <v>1000000</v>
      </c>
      <c r="D5" s="35">
        <v>10500</v>
      </c>
      <c r="E5" s="10">
        <f>'111崙頂'!D13</f>
        <v>892320</v>
      </c>
      <c r="F5" s="7">
        <f t="shared" si="1"/>
        <v>0.89232</v>
      </c>
      <c r="G5" s="6">
        <f t="shared" si="2"/>
        <v>107680</v>
      </c>
      <c r="H5" s="12"/>
    </row>
    <row r="6" spans="1:8" ht="21">
      <c r="A6" s="11" t="s">
        <v>7</v>
      </c>
      <c r="B6" s="10">
        <f>'111全興'!C14</f>
        <v>1000000</v>
      </c>
      <c r="C6" s="35">
        <f t="shared" si="0"/>
        <v>1000000</v>
      </c>
      <c r="D6" s="35"/>
      <c r="E6" s="10">
        <f>'111全興'!D14</f>
        <v>999975</v>
      </c>
      <c r="F6" s="7">
        <f t="shared" si="1"/>
        <v>0.99997499999999995</v>
      </c>
      <c r="G6" s="6">
        <f t="shared" si="2"/>
        <v>25</v>
      </c>
      <c r="H6" s="12"/>
    </row>
    <row r="7" spans="1:8" ht="21">
      <c r="A7" s="11" t="s">
        <v>8</v>
      </c>
      <c r="B7" s="10">
        <f>'111唪口'!C13</f>
        <v>1000000</v>
      </c>
      <c r="C7" s="35">
        <f>B7</f>
        <v>1000000</v>
      </c>
      <c r="D7" s="35">
        <v>80000</v>
      </c>
      <c r="E7" s="10">
        <f>'111唪口'!D13</f>
        <v>480000</v>
      </c>
      <c r="F7" s="7">
        <f t="shared" si="1"/>
        <v>0.48</v>
      </c>
      <c r="G7" s="6">
        <f t="shared" si="2"/>
        <v>520000</v>
      </c>
      <c r="H7" s="12"/>
    </row>
    <row r="8" spans="1:8" ht="21">
      <c r="A8" s="11" t="s">
        <v>9</v>
      </c>
      <c r="B8" s="10">
        <f>'111北勢'!C14</f>
        <v>1000000</v>
      </c>
      <c r="C8" s="35">
        <f t="shared" si="0"/>
        <v>1000000</v>
      </c>
      <c r="D8" s="35">
        <v>103748</v>
      </c>
      <c r="E8" s="10">
        <f>'111北勢'!D14</f>
        <v>675170</v>
      </c>
      <c r="F8" s="7">
        <f t="shared" si="1"/>
        <v>0.67517000000000005</v>
      </c>
      <c r="G8" s="6">
        <f t="shared" si="2"/>
        <v>324830</v>
      </c>
      <c r="H8" s="12"/>
    </row>
    <row r="9" spans="1:8" ht="21">
      <c r="A9" s="11" t="s">
        <v>10</v>
      </c>
      <c r="B9" s="10">
        <f>'111協興'!C14</f>
        <v>1000000</v>
      </c>
      <c r="C9" s="35">
        <f t="shared" si="0"/>
        <v>1000000</v>
      </c>
      <c r="D9" s="35">
        <v>50000</v>
      </c>
      <c r="E9" s="10">
        <f>'111協興'!D14</f>
        <v>370855</v>
      </c>
      <c r="F9" s="7">
        <f t="shared" si="1"/>
        <v>0.37085499999999999</v>
      </c>
      <c r="G9" s="6">
        <f t="shared" si="2"/>
        <v>629145</v>
      </c>
      <c r="H9" s="12"/>
    </row>
    <row r="10" spans="1:8" ht="21">
      <c r="A10" s="11" t="s">
        <v>11</v>
      </c>
      <c r="B10" s="10">
        <f>'111豐榮'!C16</f>
        <v>1000000</v>
      </c>
      <c r="C10" s="35">
        <f t="shared" si="0"/>
        <v>1000000</v>
      </c>
      <c r="D10" s="35">
        <v>208908</v>
      </c>
      <c r="E10" s="10">
        <f>'111豐榮'!D16</f>
        <v>952463</v>
      </c>
      <c r="F10" s="7">
        <f t="shared" si="1"/>
        <v>0.95246299999999995</v>
      </c>
      <c r="G10" s="6">
        <f t="shared" si="2"/>
        <v>47537</v>
      </c>
      <c r="H10" s="12"/>
    </row>
    <row r="11" spans="1:8" ht="21">
      <c r="A11" s="11" t="s">
        <v>12</v>
      </c>
      <c r="B11" s="10">
        <f>SUM(B4:B10)</f>
        <v>20553812</v>
      </c>
      <c r="C11" s="35">
        <f t="shared" si="0"/>
        <v>20553812</v>
      </c>
      <c r="D11" s="35">
        <f>SUM(D4:D10)</f>
        <v>453156</v>
      </c>
      <c r="E11" s="10">
        <f>SUM(E4:E10)</f>
        <v>18002193</v>
      </c>
      <c r="F11" s="7">
        <f t="shared" si="1"/>
        <v>0.87585665374384081</v>
      </c>
      <c r="G11" s="6">
        <f t="shared" si="2"/>
        <v>2551619</v>
      </c>
      <c r="H11" s="12"/>
    </row>
    <row r="12" spans="1:8" ht="21">
      <c r="A12" s="11" t="s">
        <v>8</v>
      </c>
      <c r="B12" s="10">
        <f>'111唪口水電'!C7</f>
        <v>4590917</v>
      </c>
      <c r="C12" s="35">
        <f t="shared" si="0"/>
        <v>4590917</v>
      </c>
      <c r="D12" s="35"/>
      <c r="E12" s="10">
        <f>'111唪口水電'!D7</f>
        <v>4217760</v>
      </c>
      <c r="F12" s="7">
        <f t="shared" si="1"/>
        <v>0.91871841725738013</v>
      </c>
      <c r="G12" s="6">
        <f t="shared" si="2"/>
        <v>373157</v>
      </c>
      <c r="H12" s="8"/>
    </row>
    <row r="13" spans="1:8" ht="21">
      <c r="A13" s="11" t="s">
        <v>12</v>
      </c>
      <c r="B13" s="10">
        <f>SUM(B12)</f>
        <v>4590917</v>
      </c>
      <c r="C13" s="35">
        <f t="shared" si="0"/>
        <v>4590917</v>
      </c>
      <c r="D13" s="35">
        <f>D12</f>
        <v>0</v>
      </c>
      <c r="E13" s="10">
        <f>SUM(E12)</f>
        <v>4217760</v>
      </c>
      <c r="F13" s="7">
        <f t="shared" si="1"/>
        <v>0.91871841725738013</v>
      </c>
      <c r="G13" s="6">
        <f t="shared" si="2"/>
        <v>373157</v>
      </c>
      <c r="H13" s="12"/>
    </row>
    <row r="14" spans="1:8" ht="21">
      <c r="A14" s="11" t="s">
        <v>83</v>
      </c>
      <c r="B14" s="10">
        <f>行政作業費!C7</f>
        <v>52191</v>
      </c>
      <c r="C14" s="35">
        <f>B14</f>
        <v>52191</v>
      </c>
      <c r="D14" s="35">
        <v>5683</v>
      </c>
      <c r="E14" s="10">
        <f>行政作業費!D7</f>
        <v>41905</v>
      </c>
      <c r="F14" s="7">
        <f t="shared" si="1"/>
        <v>0.80291621160736526</v>
      </c>
      <c r="G14" s="6">
        <f>SUM(C14-E14)</f>
        <v>10286</v>
      </c>
      <c r="H14" s="8"/>
    </row>
    <row r="15" spans="1:8" ht="21">
      <c r="A15" s="11" t="s">
        <v>84</v>
      </c>
      <c r="B15" s="10">
        <f>B14</f>
        <v>52191</v>
      </c>
      <c r="C15" s="35">
        <f>B15</f>
        <v>52191</v>
      </c>
      <c r="D15" s="35">
        <f>D14</f>
        <v>5683</v>
      </c>
      <c r="E15" s="10">
        <f>E14</f>
        <v>41905</v>
      </c>
      <c r="F15" s="7">
        <f t="shared" si="1"/>
        <v>0.80291621160736526</v>
      </c>
      <c r="G15" s="6">
        <f t="shared" si="2"/>
        <v>10286</v>
      </c>
      <c r="H15" s="12"/>
    </row>
    <row r="16" spans="1:8" ht="21">
      <c r="A16" s="5" t="s">
        <v>13</v>
      </c>
      <c r="B16" s="6">
        <f>SUM(B11+B13+B15)</f>
        <v>25196920</v>
      </c>
      <c r="C16" s="34">
        <f t="shared" si="0"/>
        <v>25196920</v>
      </c>
      <c r="D16" s="34">
        <f>D11+D13+D15</f>
        <v>458839</v>
      </c>
      <c r="E16" s="10">
        <f>SUM(E11+E13+E15)</f>
        <v>22261858</v>
      </c>
      <c r="F16" s="7">
        <f t="shared" si="1"/>
        <v>0.88351504866467812</v>
      </c>
      <c r="G16" s="6">
        <f>G11+G13+G15</f>
        <v>2935062</v>
      </c>
      <c r="H16" s="8"/>
    </row>
    <row r="17" spans="1:8">
      <c r="A17" s="14" t="s">
        <v>100</v>
      </c>
      <c r="B17" s="13"/>
      <c r="C17" s="13"/>
      <c r="D17" s="13"/>
      <c r="E17" s="13"/>
      <c r="F17" s="13"/>
      <c r="G17" s="13"/>
      <c r="H17" s="13"/>
    </row>
    <row r="18" spans="1:8" ht="21">
      <c r="A18" s="15"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topLeftCell="A4" workbookViewId="0">
      <selection activeCell="D6" sqref="D6"/>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83" t="str">
        <f>'111年總表'!A1</f>
        <v>臺南市新化區暨唪口里辦理
「111年度臺南市永康垃圾資源回收(焚化)廠營運階段回饋金」112年度12月份年末執行情況表(因業務需要，請准於全部保留)</v>
      </c>
      <c r="B1" s="83"/>
      <c r="C1" s="83"/>
      <c r="D1" s="83"/>
      <c r="E1" s="83"/>
      <c r="F1" s="83"/>
      <c r="G1" s="83"/>
      <c r="H1" s="83"/>
    </row>
    <row r="2" spans="1:8" ht="17.25" thickBot="1">
      <c r="A2" t="str">
        <f>'111年總表'!A2</f>
        <v>製表日期：112年12月28日</v>
      </c>
    </row>
    <row r="3" spans="1:8" ht="17.25" customHeight="1" thickTop="1">
      <c r="A3" s="68" t="s">
        <v>31</v>
      </c>
      <c r="B3" s="70" t="s">
        <v>32</v>
      </c>
      <c r="C3" s="70"/>
      <c r="D3" s="70"/>
      <c r="E3" s="70"/>
      <c r="F3" s="70"/>
      <c r="G3" s="16"/>
    </row>
    <row r="4" spans="1:8">
      <c r="A4" s="69"/>
      <c r="B4" s="17" t="s">
        <v>33</v>
      </c>
      <c r="C4" s="18" t="s">
        <v>34</v>
      </c>
      <c r="D4" s="18" t="s">
        <v>35</v>
      </c>
      <c r="E4" s="19" t="s">
        <v>36</v>
      </c>
      <c r="F4" s="17" t="s">
        <v>37</v>
      </c>
      <c r="G4" s="20" t="s">
        <v>98</v>
      </c>
    </row>
    <row r="5" spans="1:8" ht="45">
      <c r="A5" s="77" t="s">
        <v>65</v>
      </c>
      <c r="B5" s="28" t="s">
        <v>66</v>
      </c>
      <c r="C5" s="22">
        <v>200000</v>
      </c>
      <c r="D5" s="22">
        <v>200000</v>
      </c>
      <c r="E5" s="23">
        <f t="shared" ref="E5:E16" si="0">D5/C5</f>
        <v>1</v>
      </c>
      <c r="F5" s="93" t="s">
        <v>161</v>
      </c>
      <c r="G5" s="42">
        <f>C5-D5</f>
        <v>0</v>
      </c>
    </row>
    <row r="6" spans="1:8" ht="71.25">
      <c r="A6" s="92"/>
      <c r="B6" s="28" t="s">
        <v>67</v>
      </c>
      <c r="C6" s="22">
        <v>20000</v>
      </c>
      <c r="D6" s="43">
        <v>20000</v>
      </c>
      <c r="E6" s="23">
        <f>D6/C6</f>
        <v>1</v>
      </c>
      <c r="F6" s="61" t="s">
        <v>110</v>
      </c>
      <c r="G6" s="42">
        <f>C6-D6</f>
        <v>0</v>
      </c>
    </row>
    <row r="7" spans="1:8" ht="42.75">
      <c r="A7" s="92"/>
      <c r="B7" s="28" t="s">
        <v>68</v>
      </c>
      <c r="C7" s="22">
        <v>30000</v>
      </c>
      <c r="D7" s="43">
        <v>8908</v>
      </c>
      <c r="E7" s="23">
        <f t="shared" si="0"/>
        <v>0.29693333333333333</v>
      </c>
      <c r="F7" s="64" t="s">
        <v>147</v>
      </c>
      <c r="G7" s="42">
        <f t="shared" ref="G7:G16" si="1">C7-D7</f>
        <v>21092</v>
      </c>
    </row>
    <row r="8" spans="1:8" ht="90" customHeight="1">
      <c r="A8" s="92"/>
      <c r="B8" s="62" t="s">
        <v>120</v>
      </c>
      <c r="C8" s="22">
        <v>140000</v>
      </c>
      <c r="D8" s="22">
        <v>140000</v>
      </c>
      <c r="E8" s="23">
        <f t="shared" si="0"/>
        <v>1</v>
      </c>
      <c r="F8" s="21" t="s">
        <v>136</v>
      </c>
      <c r="G8" s="42">
        <f t="shared" si="1"/>
        <v>0</v>
      </c>
    </row>
    <row r="9" spans="1:8" ht="85.5">
      <c r="A9" s="92"/>
      <c r="B9" s="28" t="s">
        <v>69</v>
      </c>
      <c r="C9" s="22">
        <v>160000</v>
      </c>
      <c r="D9" s="22">
        <v>160000</v>
      </c>
      <c r="E9" s="23">
        <f t="shared" si="0"/>
        <v>1</v>
      </c>
      <c r="F9" s="21" t="s">
        <v>135</v>
      </c>
      <c r="G9" s="42">
        <f t="shared" si="1"/>
        <v>0</v>
      </c>
    </row>
    <row r="10" spans="1:8" ht="85.5">
      <c r="A10" s="92"/>
      <c r="B10" s="39" t="s">
        <v>70</v>
      </c>
      <c r="C10" s="37">
        <v>80000</v>
      </c>
      <c r="D10" s="37">
        <v>80000</v>
      </c>
      <c r="E10" s="38">
        <f t="shared" si="0"/>
        <v>1</v>
      </c>
      <c r="F10" s="21" t="s">
        <v>116</v>
      </c>
      <c r="G10" s="42">
        <f t="shared" si="1"/>
        <v>0</v>
      </c>
    </row>
    <row r="11" spans="1:8" ht="57">
      <c r="A11" s="92"/>
      <c r="B11" s="39" t="s">
        <v>71</v>
      </c>
      <c r="C11" s="37">
        <v>30000</v>
      </c>
      <c r="D11" s="37">
        <v>30000</v>
      </c>
      <c r="E11" s="38">
        <f t="shared" si="0"/>
        <v>1</v>
      </c>
      <c r="F11" s="21" t="s">
        <v>124</v>
      </c>
      <c r="G11" s="42">
        <f t="shared" si="1"/>
        <v>0</v>
      </c>
    </row>
    <row r="12" spans="1:8" ht="77.25" customHeight="1">
      <c r="A12" s="92"/>
      <c r="B12" s="39" t="s">
        <v>102</v>
      </c>
      <c r="C12" s="37">
        <v>140000</v>
      </c>
      <c r="D12" s="37">
        <v>113595</v>
      </c>
      <c r="E12" s="38">
        <f t="shared" si="0"/>
        <v>0.81139285714285714</v>
      </c>
      <c r="F12" s="63" t="s">
        <v>119</v>
      </c>
      <c r="G12" s="42">
        <f t="shared" si="1"/>
        <v>26405</v>
      </c>
    </row>
    <row r="13" spans="1:8" ht="40.5" customHeight="1">
      <c r="A13" s="92"/>
      <c r="B13" s="28" t="s">
        <v>90</v>
      </c>
      <c r="C13" s="22">
        <v>30000</v>
      </c>
      <c r="D13" s="43">
        <v>30000</v>
      </c>
      <c r="E13" s="23">
        <f>D13/C13</f>
        <v>1</v>
      </c>
      <c r="F13" s="57" t="s">
        <v>104</v>
      </c>
      <c r="G13" s="42">
        <f>C13-D13</f>
        <v>0</v>
      </c>
    </row>
    <row r="14" spans="1:8" ht="71.25">
      <c r="A14" s="92"/>
      <c r="B14" s="28" t="s">
        <v>91</v>
      </c>
      <c r="C14" s="22">
        <v>120000</v>
      </c>
      <c r="D14" s="44">
        <v>120000</v>
      </c>
      <c r="E14" s="23">
        <f>D14/C14</f>
        <v>1</v>
      </c>
      <c r="F14" s="61" t="s">
        <v>109</v>
      </c>
      <c r="G14" s="42">
        <f>C14-D14</f>
        <v>0</v>
      </c>
    </row>
    <row r="15" spans="1:8" ht="35.25" customHeight="1">
      <c r="A15" s="78"/>
      <c r="B15" s="39" t="s">
        <v>95</v>
      </c>
      <c r="C15" s="37">
        <v>50000</v>
      </c>
      <c r="D15" s="44">
        <v>49960</v>
      </c>
      <c r="E15" s="38">
        <f>D15/C15</f>
        <v>0.99919999999999998</v>
      </c>
      <c r="F15" s="61" t="s">
        <v>108</v>
      </c>
      <c r="G15" s="42">
        <f>C15-D15</f>
        <v>40</v>
      </c>
    </row>
    <row r="16" spans="1:8" ht="17.25" thickBot="1">
      <c r="A16" s="29"/>
      <c r="B16" s="25" t="s">
        <v>41</v>
      </c>
      <c r="C16" s="26">
        <f>SUM(C5:C15)</f>
        <v>1000000</v>
      </c>
      <c r="D16" s="26">
        <f>SUM(D5:D15)</f>
        <v>952463</v>
      </c>
      <c r="E16" s="27">
        <f t="shared" si="0"/>
        <v>0.95246299999999995</v>
      </c>
      <c r="F16" s="25"/>
      <c r="G16" s="42">
        <f t="shared" si="1"/>
        <v>47537</v>
      </c>
    </row>
    <row r="17" ht="17.25" thickTop="1"/>
  </sheetData>
  <mergeCells count="4">
    <mergeCell ref="A1:H1"/>
    <mergeCell ref="A3:A4"/>
    <mergeCell ref="B3:F3"/>
    <mergeCell ref="A5:A15"/>
  </mergeCells>
  <phoneticPr fontId="1" type="noConversion"/>
  <pageMargins left="0.70866141732283472" right="0.70866141732283472" top="0.74803149606299213" bottom="0.74803149606299213" header="0.31496062992125984" footer="0.31496062992125984"/>
  <pageSetup paperSize="9" scale="6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
  <sheetViews>
    <sheetView topLeftCell="A4" workbookViewId="0">
      <selection activeCell="F6" sqref="F6"/>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67" t="str">
        <f>'111年總表'!A1</f>
        <v>臺南市新化區暨唪口里辦理
「111年度臺南市永康垃圾資源回收(焚化)廠營運階段回饋金」112年度12月份年末執行情況表(因業務需要，請准於全部保留)</v>
      </c>
      <c r="B1" s="67"/>
      <c r="C1" s="67"/>
      <c r="D1" s="67"/>
      <c r="E1" s="67"/>
      <c r="F1" s="67"/>
      <c r="G1" s="67"/>
      <c r="H1" s="67"/>
    </row>
    <row r="2" spans="1:8" ht="17.25" thickBot="1">
      <c r="A2" t="str">
        <f>'111年總表'!A2</f>
        <v>製表日期：112年12月28日</v>
      </c>
    </row>
    <row r="3" spans="1:8" ht="17.25" thickTop="1">
      <c r="A3" s="68" t="s">
        <v>15</v>
      </c>
      <c r="B3" s="70" t="s">
        <v>16</v>
      </c>
      <c r="C3" s="70"/>
      <c r="D3" s="70"/>
      <c r="E3" s="70"/>
      <c r="F3" s="70"/>
      <c r="G3" s="16"/>
    </row>
    <row r="4" spans="1:8" ht="35.25" customHeight="1">
      <c r="A4" s="69"/>
      <c r="B4" s="17" t="s">
        <v>17</v>
      </c>
      <c r="C4" s="18" t="s">
        <v>18</v>
      </c>
      <c r="D4" s="18" t="s">
        <v>19</v>
      </c>
      <c r="E4" s="19" t="s">
        <v>20</v>
      </c>
      <c r="F4" s="17" t="s">
        <v>21</v>
      </c>
      <c r="G4" s="20" t="s">
        <v>99</v>
      </c>
    </row>
    <row r="5" spans="1:8" ht="327.75">
      <c r="A5" s="79" t="s">
        <v>22</v>
      </c>
      <c r="B5" s="77" t="s">
        <v>73</v>
      </c>
      <c r="C5" s="75">
        <v>14553812</v>
      </c>
      <c r="D5" s="73">
        <v>13631410</v>
      </c>
      <c r="E5" s="71">
        <f>D5/C5</f>
        <v>0.9366212783290041</v>
      </c>
      <c r="F5" s="21" t="s">
        <v>122</v>
      </c>
      <c r="G5" s="81">
        <f>C5-D5</f>
        <v>922402</v>
      </c>
    </row>
    <row r="6" spans="1:8" ht="114">
      <c r="A6" s="80"/>
      <c r="B6" s="78"/>
      <c r="C6" s="76"/>
      <c r="D6" s="74"/>
      <c r="E6" s="72"/>
      <c r="F6" s="63" t="s">
        <v>142</v>
      </c>
      <c r="G6" s="82"/>
    </row>
    <row r="7" spans="1:8" ht="17.25" thickBot="1">
      <c r="A7" s="24"/>
      <c r="B7" s="25" t="s">
        <v>23</v>
      </c>
      <c r="C7" s="26">
        <f>SUM(C5:C5)</f>
        <v>14553812</v>
      </c>
      <c r="D7" s="26">
        <f>SUM(D5)</f>
        <v>13631410</v>
      </c>
      <c r="E7" s="27">
        <f>D7/C7</f>
        <v>0.9366212783290041</v>
      </c>
      <c r="F7" s="25"/>
      <c r="G7" s="55">
        <f>C7-D7</f>
        <v>922402</v>
      </c>
    </row>
    <row r="8" spans="1:8" ht="17.25" thickTop="1"/>
  </sheetData>
  <mergeCells count="9">
    <mergeCell ref="A1:H1"/>
    <mergeCell ref="A3:A4"/>
    <mergeCell ref="B3:F3"/>
    <mergeCell ref="E5:E6"/>
    <mergeCell ref="D5:D6"/>
    <mergeCell ref="C5:C6"/>
    <mergeCell ref="B5:B6"/>
    <mergeCell ref="A5:A6"/>
    <mergeCell ref="G5:G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topLeftCell="A4" workbookViewId="0">
      <selection activeCell="C12" sqref="C12"/>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67" t="str">
        <f>'111年總表'!A1</f>
        <v>臺南市新化區暨唪口里辦理
「111年度臺南市永康垃圾資源回收(焚化)廠營運階段回饋金」112年度12月份年末執行情況表(因業務需要，請准於全部保留)</v>
      </c>
      <c r="B1" s="67"/>
      <c r="C1" s="67"/>
      <c r="D1" s="67"/>
      <c r="E1" s="67"/>
      <c r="F1" s="67"/>
      <c r="G1" s="67"/>
      <c r="H1" s="67"/>
    </row>
    <row r="2" spans="1:8" ht="17.25" thickBot="1">
      <c r="A2" t="str">
        <f>'111年總表'!A2</f>
        <v>製表日期：112年12月28日</v>
      </c>
    </row>
    <row r="3" spans="1:8" ht="17.25" thickTop="1">
      <c r="A3" s="68" t="s">
        <v>15</v>
      </c>
      <c r="B3" s="70" t="s">
        <v>32</v>
      </c>
      <c r="C3" s="70"/>
      <c r="D3" s="70"/>
      <c r="E3" s="70"/>
      <c r="F3" s="70"/>
      <c r="G3" s="16"/>
    </row>
    <row r="4" spans="1:8">
      <c r="A4" s="69"/>
      <c r="B4" s="17" t="s">
        <v>17</v>
      </c>
      <c r="C4" s="18" t="s">
        <v>34</v>
      </c>
      <c r="D4" s="18" t="s">
        <v>19</v>
      </c>
      <c r="E4" s="19" t="s">
        <v>20</v>
      </c>
      <c r="F4" s="17" t="s">
        <v>21</v>
      </c>
      <c r="G4" s="20" t="s">
        <v>98</v>
      </c>
    </row>
    <row r="5" spans="1:8" ht="82.5" customHeight="1">
      <c r="A5" s="79" t="s">
        <v>22</v>
      </c>
      <c r="B5" s="45" t="s">
        <v>85</v>
      </c>
      <c r="C5" s="46">
        <v>8399</v>
      </c>
      <c r="E5" s="23">
        <f>D5/C5</f>
        <v>0</v>
      </c>
      <c r="F5" s="45"/>
      <c r="G5" s="54">
        <f>C5-D5</f>
        <v>8399</v>
      </c>
    </row>
    <row r="6" spans="1:8" ht="242.25">
      <c r="A6" s="80"/>
      <c r="B6" s="45" t="s">
        <v>74</v>
      </c>
      <c r="C6" s="46">
        <v>43792</v>
      </c>
      <c r="D6" s="22">
        <v>41905</v>
      </c>
      <c r="E6" s="23">
        <f>D6/C6</f>
        <v>0.95690993788819878</v>
      </c>
      <c r="F6" s="21" t="s">
        <v>155</v>
      </c>
      <c r="G6" s="54">
        <f t="shared" ref="G6:G7" si="0">C6-D6</f>
        <v>1887</v>
      </c>
    </row>
    <row r="7" spans="1:8" ht="17.25" thickBot="1">
      <c r="A7" s="24"/>
      <c r="B7" s="25" t="s">
        <v>86</v>
      </c>
      <c r="C7" s="26">
        <f>SUM(C5:C6)</f>
        <v>52191</v>
      </c>
      <c r="D7" s="26">
        <f>D5+D6</f>
        <v>41905</v>
      </c>
      <c r="E7" s="23">
        <f>D7/C7</f>
        <v>0.80291621160736526</v>
      </c>
      <c r="F7" s="25"/>
      <c r="G7" s="54">
        <f t="shared" si="0"/>
        <v>10286</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
  <sheetViews>
    <sheetView topLeftCell="C7" workbookViewId="0">
      <selection activeCell="D10" sqref="D10"/>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83" t="str">
        <f>'111年總表'!A1</f>
        <v>臺南市新化區暨唪口里辦理
「111年度臺南市永康垃圾資源回收(焚化)廠營運階段回饋金」112年度12月份年末執行情況表(因業務需要，請准於全部保留)</v>
      </c>
      <c r="B1" s="83"/>
      <c r="C1" s="83"/>
      <c r="D1" s="83"/>
      <c r="E1" s="83"/>
      <c r="F1" s="83"/>
      <c r="G1" s="83"/>
      <c r="H1" s="83"/>
    </row>
    <row r="2" spans="1:8" ht="17.25" thickBot="1">
      <c r="A2" t="str">
        <f>'111年總表'!A2</f>
        <v>製表日期：112年12月28日</v>
      </c>
    </row>
    <row r="3" spans="1:8" ht="17.25" customHeight="1" thickTop="1">
      <c r="A3" s="68" t="s">
        <v>31</v>
      </c>
      <c r="B3" s="70" t="s">
        <v>32</v>
      </c>
      <c r="C3" s="70"/>
      <c r="D3" s="70"/>
      <c r="E3" s="70"/>
      <c r="F3" s="70"/>
      <c r="G3" s="16"/>
    </row>
    <row r="4" spans="1:8">
      <c r="A4" s="69"/>
      <c r="B4" s="17" t="s">
        <v>33</v>
      </c>
      <c r="C4" s="18" t="s">
        <v>34</v>
      </c>
      <c r="D4" s="18" t="s">
        <v>35</v>
      </c>
      <c r="E4" s="19" t="s">
        <v>36</v>
      </c>
      <c r="F4" s="17" t="s">
        <v>37</v>
      </c>
      <c r="G4" s="20" t="s">
        <v>98</v>
      </c>
    </row>
    <row r="5" spans="1:8" ht="58.5" customHeight="1">
      <c r="A5" s="84" t="s">
        <v>38</v>
      </c>
      <c r="B5" s="32" t="s">
        <v>39</v>
      </c>
      <c r="C5" s="22">
        <v>350000</v>
      </c>
      <c r="D5" s="22">
        <v>328899</v>
      </c>
      <c r="E5" s="23">
        <f t="shared" ref="E5:E13" si="0">D5/C5</f>
        <v>0.93971142857142853</v>
      </c>
      <c r="F5" s="56" t="s">
        <v>106</v>
      </c>
      <c r="G5" s="42">
        <f>C5-D5</f>
        <v>21101</v>
      </c>
    </row>
    <row r="6" spans="1:8" ht="57">
      <c r="A6" s="85"/>
      <c r="B6" s="28" t="s">
        <v>25</v>
      </c>
      <c r="C6" s="22">
        <v>100000</v>
      </c>
      <c r="D6" s="22">
        <v>99600</v>
      </c>
      <c r="E6" s="23">
        <f t="shared" si="0"/>
        <v>0.996</v>
      </c>
      <c r="F6" s="21" t="s">
        <v>107</v>
      </c>
      <c r="G6" s="42">
        <f t="shared" ref="G6:G13" si="1">C6-D6</f>
        <v>400</v>
      </c>
    </row>
    <row r="7" spans="1:8" ht="49.5">
      <c r="A7" s="85"/>
      <c r="B7" s="28" t="s">
        <v>26</v>
      </c>
      <c r="C7" s="22">
        <v>70000</v>
      </c>
      <c r="D7" s="22">
        <v>46000</v>
      </c>
      <c r="E7" s="23">
        <f t="shared" si="0"/>
        <v>0.65714285714285714</v>
      </c>
      <c r="F7" s="56" t="s">
        <v>139</v>
      </c>
      <c r="G7" s="42">
        <f t="shared" si="1"/>
        <v>24000</v>
      </c>
    </row>
    <row r="8" spans="1:8" ht="87.75" customHeight="1">
      <c r="A8" s="85"/>
      <c r="B8" s="28" t="s">
        <v>27</v>
      </c>
      <c r="C8" s="22">
        <v>50000</v>
      </c>
      <c r="D8" s="22">
        <v>50000</v>
      </c>
      <c r="E8" s="23">
        <f t="shared" si="0"/>
        <v>1</v>
      </c>
      <c r="F8" s="56" t="s">
        <v>144</v>
      </c>
      <c r="G8" s="42">
        <f t="shared" si="1"/>
        <v>0</v>
      </c>
    </row>
    <row r="9" spans="1:8" ht="128.25">
      <c r="A9" s="85"/>
      <c r="B9" s="28" t="s">
        <v>28</v>
      </c>
      <c r="C9" s="22">
        <v>60000</v>
      </c>
      <c r="D9" s="22">
        <v>60000</v>
      </c>
      <c r="E9" s="23">
        <f t="shared" si="0"/>
        <v>1</v>
      </c>
      <c r="F9" s="21" t="s">
        <v>146</v>
      </c>
      <c r="G9" s="42">
        <f t="shared" si="1"/>
        <v>0</v>
      </c>
    </row>
    <row r="10" spans="1:8" ht="42.75">
      <c r="A10" s="85"/>
      <c r="B10" s="28" t="s">
        <v>29</v>
      </c>
      <c r="C10" s="22">
        <v>100000</v>
      </c>
      <c r="D10" s="22">
        <v>100000</v>
      </c>
      <c r="E10" s="23">
        <f t="shared" si="0"/>
        <v>1</v>
      </c>
      <c r="F10" s="21" t="s">
        <v>133</v>
      </c>
      <c r="G10" s="42">
        <f t="shared" si="1"/>
        <v>0</v>
      </c>
    </row>
    <row r="11" spans="1:8" ht="171">
      <c r="A11" s="85"/>
      <c r="B11" s="28" t="s">
        <v>30</v>
      </c>
      <c r="C11" s="22">
        <v>200000</v>
      </c>
      <c r="D11" s="22">
        <v>200000</v>
      </c>
      <c r="E11" s="23">
        <f t="shared" si="0"/>
        <v>1</v>
      </c>
      <c r="F11" s="21" t="s">
        <v>145</v>
      </c>
      <c r="G11" s="42">
        <f t="shared" si="1"/>
        <v>0</v>
      </c>
    </row>
    <row r="12" spans="1:8" ht="57">
      <c r="A12" s="47"/>
      <c r="B12" s="28" t="s">
        <v>40</v>
      </c>
      <c r="C12" s="22">
        <v>70000</v>
      </c>
      <c r="D12" s="43">
        <v>7821</v>
      </c>
      <c r="E12" s="23">
        <f>D12/C12</f>
        <v>0.11172857142857143</v>
      </c>
      <c r="F12" s="21" t="s">
        <v>128</v>
      </c>
      <c r="G12" s="42">
        <f>C12-D12</f>
        <v>62179</v>
      </c>
    </row>
    <row r="13" spans="1:8">
      <c r="A13" s="29"/>
      <c r="B13" s="29" t="s">
        <v>41</v>
      </c>
      <c r="C13" s="22">
        <f>SUM(C5:C12)</f>
        <v>1000000</v>
      </c>
      <c r="D13" s="22">
        <f>SUM(D5:D12)</f>
        <v>892320</v>
      </c>
      <c r="E13" s="23">
        <f t="shared" si="0"/>
        <v>0.89232</v>
      </c>
      <c r="F13" s="51"/>
      <c r="G13" s="42">
        <f t="shared" si="1"/>
        <v>107680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B7" workbookViewId="0">
      <selection activeCell="F11" sqref="F11"/>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83" t="str">
        <f>'111年總表'!A1</f>
        <v>臺南市新化區暨唪口里辦理
「111年度臺南市永康垃圾資源回收(焚化)廠營運階段回饋金」112年度12月份年末執行情況表(因業務需要，請准於全部保留)</v>
      </c>
      <c r="B1" s="83"/>
      <c r="C1" s="83"/>
      <c r="D1" s="83"/>
      <c r="E1" s="83"/>
      <c r="F1" s="83"/>
      <c r="G1" s="83"/>
      <c r="H1" s="83"/>
    </row>
    <row r="2" spans="1:8" ht="17.25" thickBot="1">
      <c r="A2" t="str">
        <f>'111年總表'!A2</f>
        <v>製表日期：112年12月28日</v>
      </c>
    </row>
    <row r="3" spans="1:8" ht="17.25" customHeight="1" thickTop="1">
      <c r="A3" s="68" t="s">
        <v>31</v>
      </c>
      <c r="B3" s="70" t="s">
        <v>32</v>
      </c>
      <c r="C3" s="70"/>
      <c r="D3" s="70"/>
      <c r="E3" s="70"/>
      <c r="F3" s="70"/>
      <c r="G3" s="16"/>
    </row>
    <row r="4" spans="1:8">
      <c r="A4" s="69"/>
      <c r="B4" s="17" t="s">
        <v>33</v>
      </c>
      <c r="C4" s="18" t="s">
        <v>34</v>
      </c>
      <c r="D4" s="18" t="s">
        <v>35</v>
      </c>
      <c r="E4" s="19" t="s">
        <v>36</v>
      </c>
      <c r="F4" s="17" t="s">
        <v>37</v>
      </c>
      <c r="G4" s="20" t="s">
        <v>98</v>
      </c>
    </row>
    <row r="5" spans="1:8" ht="71.25">
      <c r="A5" s="85" t="s">
        <v>42</v>
      </c>
      <c r="B5" s="28" t="s">
        <v>77</v>
      </c>
      <c r="C5" s="22">
        <v>350000</v>
      </c>
      <c r="D5" s="22">
        <v>350000</v>
      </c>
      <c r="E5" s="23">
        <f t="shared" ref="E5:E14" si="0">D5/C5</f>
        <v>1</v>
      </c>
      <c r="F5" s="57" t="s">
        <v>134</v>
      </c>
      <c r="G5" s="42">
        <f>C5-D5</f>
        <v>0</v>
      </c>
    </row>
    <row r="6" spans="1:8" ht="159.75" customHeight="1">
      <c r="A6" s="85"/>
      <c r="B6" s="39" t="s">
        <v>88</v>
      </c>
      <c r="C6" s="37">
        <v>100000</v>
      </c>
      <c r="D6" s="22">
        <v>100000</v>
      </c>
      <c r="E6" s="23">
        <f t="shared" si="0"/>
        <v>1</v>
      </c>
      <c r="F6" s="21" t="s">
        <v>125</v>
      </c>
      <c r="G6" s="42">
        <f>C6-D6</f>
        <v>0</v>
      </c>
    </row>
    <row r="7" spans="1:8" ht="42.75">
      <c r="A7" s="85"/>
      <c r="B7" s="28" t="s">
        <v>44</v>
      </c>
      <c r="C7" s="22">
        <v>80000</v>
      </c>
      <c r="D7" s="22">
        <v>80000</v>
      </c>
      <c r="E7" s="23">
        <f t="shared" si="0"/>
        <v>1</v>
      </c>
      <c r="F7" s="21" t="s">
        <v>103</v>
      </c>
      <c r="G7" s="42">
        <f t="shared" ref="G7:G14" si="1">C7-D7</f>
        <v>0</v>
      </c>
    </row>
    <row r="8" spans="1:8" ht="42.75">
      <c r="A8" s="85"/>
      <c r="B8" s="28" t="s">
        <v>93</v>
      </c>
      <c r="C8" s="22">
        <v>80000</v>
      </c>
      <c r="D8" s="22">
        <v>80000</v>
      </c>
      <c r="E8" s="23">
        <f t="shared" si="0"/>
        <v>1</v>
      </c>
      <c r="F8" s="21" t="s">
        <v>105</v>
      </c>
      <c r="G8" s="42">
        <f t="shared" si="1"/>
        <v>0</v>
      </c>
    </row>
    <row r="9" spans="1:8" ht="57">
      <c r="A9" s="85"/>
      <c r="B9" s="28" t="s">
        <v>45</v>
      </c>
      <c r="C9" s="22">
        <v>80000</v>
      </c>
      <c r="D9" s="22">
        <v>80000</v>
      </c>
      <c r="E9" s="23">
        <f t="shared" si="0"/>
        <v>1</v>
      </c>
      <c r="F9" s="21" t="s">
        <v>123</v>
      </c>
      <c r="G9" s="42">
        <f t="shared" si="1"/>
        <v>0</v>
      </c>
    </row>
    <row r="10" spans="1:8" ht="114">
      <c r="A10" s="85"/>
      <c r="B10" s="28" t="s">
        <v>101</v>
      </c>
      <c r="C10" s="22">
        <v>80000</v>
      </c>
      <c r="D10" s="22">
        <v>80000</v>
      </c>
      <c r="E10" s="23">
        <f t="shared" si="0"/>
        <v>1</v>
      </c>
      <c r="F10" s="21" t="s">
        <v>126</v>
      </c>
      <c r="G10" s="42">
        <f t="shared" si="1"/>
        <v>0</v>
      </c>
    </row>
    <row r="11" spans="1:8" ht="128.25">
      <c r="A11" s="40"/>
      <c r="B11" s="39" t="s">
        <v>46</v>
      </c>
      <c r="C11" s="37">
        <v>100000</v>
      </c>
      <c r="D11" s="37">
        <v>100000</v>
      </c>
      <c r="E11" s="38">
        <f t="shared" si="0"/>
        <v>1</v>
      </c>
      <c r="F11" s="21" t="s">
        <v>127</v>
      </c>
      <c r="G11" s="42">
        <f t="shared" si="1"/>
        <v>0</v>
      </c>
    </row>
    <row r="12" spans="1:8" ht="114">
      <c r="A12" s="40"/>
      <c r="B12" s="39" t="s">
        <v>79</v>
      </c>
      <c r="C12" s="37">
        <v>80000</v>
      </c>
      <c r="D12" s="37">
        <v>80000</v>
      </c>
      <c r="E12" s="38">
        <f t="shared" si="0"/>
        <v>1</v>
      </c>
      <c r="F12" s="21" t="s">
        <v>143</v>
      </c>
      <c r="G12" s="42">
        <f t="shared" si="1"/>
        <v>0</v>
      </c>
    </row>
    <row r="13" spans="1:8" ht="28.5">
      <c r="A13" s="40"/>
      <c r="B13" s="28" t="s">
        <v>43</v>
      </c>
      <c r="C13" s="22">
        <v>50000</v>
      </c>
      <c r="D13" s="43">
        <v>49975</v>
      </c>
      <c r="E13" s="23">
        <f>D13/C13</f>
        <v>0.99950000000000006</v>
      </c>
      <c r="F13" s="57" t="s">
        <v>115</v>
      </c>
      <c r="G13" s="42">
        <f>C13-D13</f>
        <v>25</v>
      </c>
    </row>
    <row r="14" spans="1:8" ht="17.25" thickBot="1">
      <c r="A14" s="24"/>
      <c r="B14" s="25" t="s">
        <v>41</v>
      </c>
      <c r="C14" s="26">
        <f>SUM(C5:C13)</f>
        <v>1000000</v>
      </c>
      <c r="D14" s="26">
        <f>SUM(D5:D13)</f>
        <v>999975</v>
      </c>
      <c r="E14" s="27">
        <f t="shared" si="0"/>
        <v>0.99997499999999995</v>
      </c>
      <c r="F14" s="52"/>
      <c r="G14" s="42">
        <f t="shared" si="1"/>
        <v>25</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topLeftCell="C4" workbookViewId="0">
      <selection activeCell="F21" sqref="F21"/>
    </sheetView>
  </sheetViews>
  <sheetFormatPr defaultRowHeight="16.5"/>
  <cols>
    <col min="1" max="1" width="7.375" customWidth="1"/>
    <col min="2" max="2" width="28.125" customWidth="1"/>
    <col min="3" max="3" width="15.75" customWidth="1"/>
    <col min="4" max="4" width="13.875" bestFit="1" customWidth="1"/>
    <col min="5" max="5" width="15.75" customWidth="1"/>
    <col min="6" max="6" width="38.75" customWidth="1"/>
    <col min="7" max="7" width="13.875" bestFit="1" customWidth="1"/>
  </cols>
  <sheetData>
    <row r="1" spans="1:8" ht="79.5" customHeight="1">
      <c r="A1" s="83" t="str">
        <f>'111年總表'!A1</f>
        <v>臺南市新化區暨唪口里辦理
「111年度臺南市永康垃圾資源回收(焚化)廠營運階段回饋金」112年度12月份年末執行情況表(因業務需要，請准於全部保留)</v>
      </c>
      <c r="B1" s="83"/>
      <c r="C1" s="83"/>
      <c r="D1" s="83"/>
      <c r="E1" s="83"/>
      <c r="F1" s="83"/>
      <c r="G1" s="83"/>
      <c r="H1" s="83"/>
    </row>
    <row r="2" spans="1:8" ht="17.25" thickBot="1">
      <c r="A2" t="str">
        <f>'111年總表'!A2</f>
        <v>製表日期：112年12月28日</v>
      </c>
    </row>
    <row r="3" spans="1:8" ht="17.25" customHeight="1" thickTop="1">
      <c r="A3" s="68" t="s">
        <v>31</v>
      </c>
      <c r="B3" s="70" t="s">
        <v>32</v>
      </c>
      <c r="C3" s="70"/>
      <c r="D3" s="70"/>
      <c r="E3" s="70"/>
      <c r="F3" s="70"/>
      <c r="G3" s="16"/>
    </row>
    <row r="4" spans="1:8">
      <c r="A4" s="69"/>
      <c r="B4" s="17" t="s">
        <v>33</v>
      </c>
      <c r="C4" s="18" t="s">
        <v>34</v>
      </c>
      <c r="D4" s="18" t="s">
        <v>35</v>
      </c>
      <c r="E4" s="19" t="s">
        <v>36</v>
      </c>
      <c r="F4" s="17" t="s">
        <v>37</v>
      </c>
      <c r="G4" s="20" t="s">
        <v>98</v>
      </c>
    </row>
    <row r="5" spans="1:8" ht="48" customHeight="1">
      <c r="A5" s="84" t="s">
        <v>47</v>
      </c>
      <c r="B5" s="28" t="s">
        <v>48</v>
      </c>
      <c r="C5" s="22">
        <v>500000</v>
      </c>
      <c r="D5" s="22"/>
      <c r="E5" s="23">
        <f t="shared" ref="E5:E13" si="0">D5/C5</f>
        <v>0</v>
      </c>
      <c r="F5" s="21"/>
      <c r="G5" s="42">
        <f>C5-D5</f>
        <v>500000</v>
      </c>
    </row>
    <row r="6" spans="1:8" ht="42.75">
      <c r="A6" s="85"/>
      <c r="B6" s="28" t="s">
        <v>50</v>
      </c>
      <c r="C6" s="22">
        <v>80000</v>
      </c>
      <c r="D6" s="22">
        <v>80000</v>
      </c>
      <c r="E6" s="23">
        <f t="shared" si="0"/>
        <v>1</v>
      </c>
      <c r="F6" s="64" t="s">
        <v>150</v>
      </c>
      <c r="G6" s="42">
        <f t="shared" ref="G6:G13" si="1">C6-D6</f>
        <v>0</v>
      </c>
    </row>
    <row r="7" spans="1:8" ht="57">
      <c r="A7" s="85"/>
      <c r="B7" s="28" t="s">
        <v>51</v>
      </c>
      <c r="C7" s="22">
        <v>120000</v>
      </c>
      <c r="D7" s="22">
        <v>120000</v>
      </c>
      <c r="E7" s="23">
        <f t="shared" si="0"/>
        <v>1</v>
      </c>
      <c r="F7" s="21" t="s">
        <v>117</v>
      </c>
      <c r="G7" s="42">
        <f t="shared" si="1"/>
        <v>0</v>
      </c>
    </row>
    <row r="8" spans="1:8" ht="57">
      <c r="A8" s="85"/>
      <c r="B8" s="28" t="s">
        <v>52</v>
      </c>
      <c r="C8" s="22">
        <v>60000</v>
      </c>
      <c r="D8" s="43">
        <v>60000</v>
      </c>
      <c r="E8" s="23">
        <f t="shared" si="0"/>
        <v>1</v>
      </c>
      <c r="F8" s="21" t="s">
        <v>112</v>
      </c>
      <c r="G8" s="42">
        <f t="shared" si="1"/>
        <v>0</v>
      </c>
    </row>
    <row r="9" spans="1:8" ht="85.5">
      <c r="A9" s="85"/>
      <c r="B9" s="28" t="s">
        <v>53</v>
      </c>
      <c r="C9" s="22">
        <v>100000</v>
      </c>
      <c r="D9" s="22">
        <v>100000</v>
      </c>
      <c r="E9" s="23">
        <f t="shared" si="0"/>
        <v>1</v>
      </c>
      <c r="F9" s="21" t="s">
        <v>148</v>
      </c>
      <c r="G9" s="42">
        <f t="shared" si="1"/>
        <v>0</v>
      </c>
    </row>
    <row r="10" spans="1:8" ht="71.25">
      <c r="A10" s="85"/>
      <c r="B10" s="28" t="s">
        <v>49</v>
      </c>
      <c r="C10" s="22">
        <v>60000</v>
      </c>
      <c r="D10" s="43">
        <v>60000</v>
      </c>
      <c r="E10" s="23">
        <f>D10/C10</f>
        <v>1</v>
      </c>
      <c r="F10" s="21" t="s">
        <v>149</v>
      </c>
      <c r="G10" s="42">
        <f>C10-D10</f>
        <v>0</v>
      </c>
    </row>
    <row r="11" spans="1:8" ht="42.75">
      <c r="A11" s="85"/>
      <c r="B11" s="28" t="s">
        <v>96</v>
      </c>
      <c r="C11" s="22">
        <v>60000</v>
      </c>
      <c r="D11" s="43">
        <v>60000</v>
      </c>
      <c r="E11" s="23">
        <f>D11/C11</f>
        <v>1</v>
      </c>
      <c r="F11" s="21" t="s">
        <v>113</v>
      </c>
      <c r="G11" s="42">
        <f>C11-D11</f>
        <v>0</v>
      </c>
    </row>
    <row r="12" spans="1:8" ht="33">
      <c r="A12" s="85"/>
      <c r="B12" s="28" t="s">
        <v>97</v>
      </c>
      <c r="C12" s="22">
        <v>20000</v>
      </c>
      <c r="D12" s="43"/>
      <c r="E12" s="23">
        <f>D12/C12</f>
        <v>0</v>
      </c>
      <c r="F12" s="21"/>
      <c r="G12" s="42">
        <f>C12-D12</f>
        <v>20000</v>
      </c>
    </row>
    <row r="13" spans="1:8">
      <c r="A13" s="86"/>
      <c r="B13" s="29" t="s">
        <v>41</v>
      </c>
      <c r="C13" s="22">
        <f>SUM(C5:C12)</f>
        <v>1000000</v>
      </c>
      <c r="D13" s="22">
        <f>SUM(D5:D12)</f>
        <v>480000</v>
      </c>
      <c r="E13" s="23">
        <f t="shared" si="0"/>
        <v>0.48</v>
      </c>
      <c r="F13" s="41"/>
      <c r="G13" s="42">
        <f t="shared" si="1"/>
        <v>520000</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topLeftCell="C2" workbookViewId="0">
      <selection activeCell="F6" sqref="F6"/>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83" t="str">
        <f>'111年總表'!A1</f>
        <v>臺南市新化區暨唪口里辦理
「111年度臺南市永康垃圾資源回收(焚化)廠營運階段回饋金」112年度12月份年末執行情況表(因業務需要，請准於全部保留)</v>
      </c>
      <c r="B1" s="83"/>
      <c r="C1" s="83"/>
      <c r="D1" s="83"/>
      <c r="E1" s="83"/>
      <c r="F1" s="83"/>
      <c r="G1" s="83"/>
      <c r="H1" s="50"/>
    </row>
    <row r="2" spans="1:8" ht="17.25" thickBot="1">
      <c r="A2" t="str">
        <f>'111年總表'!A2</f>
        <v>製表日期：112年12月28日</v>
      </c>
    </row>
    <row r="3" spans="1:8" ht="17.25" thickTop="1">
      <c r="A3" s="68" t="s">
        <v>15</v>
      </c>
      <c r="B3" s="70" t="s">
        <v>16</v>
      </c>
      <c r="C3" s="70"/>
      <c r="D3" s="70"/>
      <c r="E3" s="70"/>
      <c r="F3" s="70"/>
      <c r="G3" s="16"/>
    </row>
    <row r="4" spans="1:8">
      <c r="A4" s="69"/>
      <c r="B4" s="17" t="s">
        <v>17</v>
      </c>
      <c r="C4" s="18" t="s">
        <v>18</v>
      </c>
      <c r="D4" s="18" t="s">
        <v>19</v>
      </c>
      <c r="E4" s="19" t="s">
        <v>20</v>
      </c>
      <c r="F4" s="17" t="s">
        <v>21</v>
      </c>
      <c r="G4" s="20" t="s">
        <v>98</v>
      </c>
    </row>
    <row r="5" spans="1:8" ht="99">
      <c r="A5" s="84" t="s">
        <v>24</v>
      </c>
      <c r="B5" s="48" t="s">
        <v>75</v>
      </c>
      <c r="C5" s="49">
        <v>2791259</v>
      </c>
      <c r="D5" s="22">
        <v>2791259</v>
      </c>
      <c r="E5" s="23">
        <f>D5/C5</f>
        <v>1</v>
      </c>
      <c r="F5" s="28" t="s">
        <v>121</v>
      </c>
      <c r="G5" s="60">
        <f>C5-D5</f>
        <v>0</v>
      </c>
    </row>
    <row r="6" spans="1:8" ht="165">
      <c r="A6" s="86"/>
      <c r="B6" s="30" t="s">
        <v>54</v>
      </c>
      <c r="C6" s="22">
        <v>1799658</v>
      </c>
      <c r="D6" s="22">
        <v>1426501</v>
      </c>
      <c r="E6" s="23">
        <f t="shared" ref="E6" si="0">D6/C6</f>
        <v>0.79265115927581797</v>
      </c>
      <c r="F6" s="28" t="s">
        <v>157</v>
      </c>
      <c r="G6" s="60">
        <f>C6-D6</f>
        <v>373157</v>
      </c>
    </row>
    <row r="7" spans="1:8" ht="17.25" thickBot="1">
      <c r="A7" s="24"/>
      <c r="B7" s="25" t="s">
        <v>23</v>
      </c>
      <c r="C7" s="26">
        <f>SUM(C5:C6)</f>
        <v>4590917</v>
      </c>
      <c r="D7" s="26">
        <f>SUM(D5:D6)</f>
        <v>4217760</v>
      </c>
      <c r="E7" s="27">
        <f>D7/C7</f>
        <v>0.91871841725738013</v>
      </c>
      <c r="F7" s="25"/>
      <c r="G7" s="26">
        <f>C7-D7</f>
        <v>373157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5"/>
  <sheetViews>
    <sheetView topLeftCell="B7" workbookViewId="0">
      <selection activeCell="F12" sqref="F12"/>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83" t="str">
        <f>'111年總表'!A1</f>
        <v>臺南市新化區暨唪口里辦理
「111年度臺南市永康垃圾資源回收(焚化)廠營運階段回饋金」112年度12月份年末執行情況表(因業務需要，請准於全部保留)</v>
      </c>
      <c r="B1" s="83"/>
      <c r="C1" s="83"/>
      <c r="D1" s="83"/>
      <c r="E1" s="83"/>
      <c r="F1" s="83"/>
      <c r="G1" s="83"/>
      <c r="H1" s="83"/>
    </row>
    <row r="2" spans="1:8" ht="17.25" thickBot="1">
      <c r="A2" t="str">
        <f>'111年總表'!A2</f>
        <v>製表日期：112年12月28日</v>
      </c>
    </row>
    <row r="3" spans="1:8" ht="17.25" customHeight="1" thickTop="1">
      <c r="A3" s="68" t="s">
        <v>31</v>
      </c>
      <c r="B3" s="87" t="s">
        <v>32</v>
      </c>
      <c r="C3" s="88"/>
      <c r="D3" s="88"/>
      <c r="E3" s="88"/>
      <c r="F3" s="88"/>
      <c r="G3" s="89"/>
    </row>
    <row r="4" spans="1:8">
      <c r="A4" s="69"/>
      <c r="B4" s="17" t="s">
        <v>33</v>
      </c>
      <c r="C4" s="18" t="s">
        <v>34</v>
      </c>
      <c r="D4" s="18" t="s">
        <v>35</v>
      </c>
      <c r="E4" s="19" t="s">
        <v>36</v>
      </c>
      <c r="F4" s="31" t="s">
        <v>37</v>
      </c>
      <c r="G4" s="20" t="s">
        <v>98</v>
      </c>
    </row>
    <row r="5" spans="1:8" ht="57">
      <c r="A5" s="84" t="s">
        <v>55</v>
      </c>
      <c r="B5" s="32" t="s">
        <v>80</v>
      </c>
      <c r="C5" s="22">
        <v>303000</v>
      </c>
      <c r="D5" s="22">
        <v>93012</v>
      </c>
      <c r="E5" s="23">
        <f t="shared" ref="E5:E14" si="0">D5/C5</f>
        <v>0.30697029702970297</v>
      </c>
      <c r="F5" s="58" t="s">
        <v>141</v>
      </c>
      <c r="G5" s="42">
        <f>C5-D5</f>
        <v>209988</v>
      </c>
    </row>
    <row r="6" spans="1:8" ht="71.25">
      <c r="A6" s="85"/>
      <c r="B6" s="32" t="s">
        <v>94</v>
      </c>
      <c r="C6" s="22">
        <v>50000</v>
      </c>
      <c r="D6" s="22">
        <v>30108</v>
      </c>
      <c r="E6" s="23">
        <f t="shared" si="0"/>
        <v>0.60216000000000003</v>
      </c>
      <c r="F6" s="64" t="s">
        <v>154</v>
      </c>
      <c r="G6" s="42">
        <f t="shared" ref="G6:G14" si="1">C6-D6</f>
        <v>19892</v>
      </c>
    </row>
    <row r="7" spans="1:8" ht="114">
      <c r="A7" s="85"/>
      <c r="B7" s="32" t="s">
        <v>81</v>
      </c>
      <c r="C7" s="22">
        <v>60000</v>
      </c>
      <c r="D7" s="22">
        <v>60000</v>
      </c>
      <c r="E7" s="23">
        <f t="shared" si="0"/>
        <v>1</v>
      </c>
      <c r="F7" s="21" t="s">
        <v>153</v>
      </c>
      <c r="G7" s="42">
        <f t="shared" si="1"/>
        <v>0</v>
      </c>
    </row>
    <row r="8" spans="1:8" ht="57">
      <c r="A8" s="85"/>
      <c r="B8" s="32" t="s">
        <v>56</v>
      </c>
      <c r="C8" s="22">
        <v>98000</v>
      </c>
      <c r="D8" s="43">
        <v>98000</v>
      </c>
      <c r="E8" s="23">
        <f t="shared" si="0"/>
        <v>1</v>
      </c>
      <c r="F8" s="21" t="s">
        <v>138</v>
      </c>
      <c r="G8" s="42">
        <f t="shared" si="1"/>
        <v>0</v>
      </c>
    </row>
    <row r="9" spans="1:8" ht="51.75" customHeight="1">
      <c r="A9" s="85"/>
      <c r="B9" s="32" t="s">
        <v>57</v>
      </c>
      <c r="C9" s="22">
        <v>130000</v>
      </c>
      <c r="D9" s="22">
        <v>68000</v>
      </c>
      <c r="E9" s="23">
        <f t="shared" si="0"/>
        <v>0.52307692307692311</v>
      </c>
      <c r="F9" s="58" t="s">
        <v>137</v>
      </c>
      <c r="G9" s="42">
        <f t="shared" si="1"/>
        <v>62000</v>
      </c>
    </row>
    <row r="10" spans="1:8" ht="57">
      <c r="A10" s="85"/>
      <c r="B10" s="32" t="s">
        <v>58</v>
      </c>
      <c r="C10" s="22">
        <v>97000</v>
      </c>
      <c r="D10" s="22">
        <v>97000</v>
      </c>
      <c r="E10" s="23">
        <f t="shared" si="0"/>
        <v>1</v>
      </c>
      <c r="F10" s="58" t="s">
        <v>118</v>
      </c>
      <c r="G10" s="42">
        <f t="shared" si="1"/>
        <v>0</v>
      </c>
    </row>
    <row r="11" spans="1:8" ht="96.75" customHeight="1">
      <c r="A11" s="85"/>
      <c r="B11" s="36" t="s">
        <v>59</v>
      </c>
      <c r="C11" s="37">
        <v>97000</v>
      </c>
      <c r="D11" s="37">
        <v>65900</v>
      </c>
      <c r="E11" s="38">
        <f t="shared" si="0"/>
        <v>0.6793814432989691</v>
      </c>
      <c r="F11" s="59" t="s">
        <v>151</v>
      </c>
      <c r="G11" s="42">
        <f t="shared" si="1"/>
        <v>31100</v>
      </c>
    </row>
    <row r="12" spans="1:8" ht="85.5">
      <c r="A12" s="85"/>
      <c r="B12" s="36" t="s">
        <v>82</v>
      </c>
      <c r="C12" s="37">
        <v>75000</v>
      </c>
      <c r="D12" s="37">
        <v>73150</v>
      </c>
      <c r="E12" s="38">
        <f t="shared" si="0"/>
        <v>0.97533333333333339</v>
      </c>
      <c r="F12" s="59" t="s">
        <v>152</v>
      </c>
      <c r="G12" s="42">
        <f t="shared" si="1"/>
        <v>1850</v>
      </c>
    </row>
    <row r="13" spans="1:8" ht="42.75">
      <c r="A13" s="85"/>
      <c r="B13" s="36" t="s">
        <v>89</v>
      </c>
      <c r="C13" s="37">
        <v>90000</v>
      </c>
      <c r="D13" s="37">
        <v>90000</v>
      </c>
      <c r="E13" s="38">
        <f t="shared" si="0"/>
        <v>1</v>
      </c>
      <c r="F13" s="59" t="s">
        <v>114</v>
      </c>
      <c r="G13" s="42">
        <f t="shared" si="1"/>
        <v>0</v>
      </c>
    </row>
    <row r="14" spans="1:8" ht="17.25" thickBot="1">
      <c r="A14" s="90"/>
      <c r="B14" s="25" t="s">
        <v>41</v>
      </c>
      <c r="C14" s="26">
        <f>SUM(C5:C13)</f>
        <v>1000000</v>
      </c>
      <c r="D14" s="26">
        <f>SUM(D5:D13)</f>
        <v>675170</v>
      </c>
      <c r="E14" s="27">
        <f t="shared" si="0"/>
        <v>0.67517000000000005</v>
      </c>
      <c r="F14" s="53"/>
      <c r="G14" s="42">
        <f t="shared" si="1"/>
        <v>324830</v>
      </c>
    </row>
    <row r="15" spans="1:8" ht="17.25" thickTop="1"/>
  </sheetData>
  <mergeCells count="4">
    <mergeCell ref="A1:H1"/>
    <mergeCell ref="A3:A4"/>
    <mergeCell ref="B3:G3"/>
    <mergeCell ref="A5:A14"/>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B7" workbookViewId="0">
      <selection activeCell="F10" sqref="F10"/>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83" t="str">
        <f>'111年總表'!A1</f>
        <v>臺南市新化區暨唪口里辦理
「111年度臺南市永康垃圾資源回收(焚化)廠營運階段回饋金」112年度12月份年末執行情況表(因業務需要，請准於全部保留)</v>
      </c>
      <c r="B1" s="83"/>
      <c r="C1" s="83"/>
      <c r="D1" s="83"/>
      <c r="E1" s="83"/>
      <c r="F1" s="83"/>
      <c r="G1" s="83"/>
    </row>
    <row r="2" spans="1:7" ht="17.25" thickBot="1">
      <c r="A2" t="str">
        <f>'111年總表'!A2</f>
        <v>製表日期：112年12月28日</v>
      </c>
    </row>
    <row r="3" spans="1:7" ht="17.25" customHeight="1" thickTop="1">
      <c r="A3" s="68" t="s">
        <v>31</v>
      </c>
      <c r="B3" s="70" t="s">
        <v>32</v>
      </c>
      <c r="C3" s="70"/>
      <c r="D3" s="70"/>
      <c r="E3" s="70"/>
      <c r="F3" s="91"/>
      <c r="G3" s="33"/>
    </row>
    <row r="4" spans="1:7">
      <c r="A4" s="69"/>
      <c r="B4" s="17" t="s">
        <v>33</v>
      </c>
      <c r="C4" s="18" t="s">
        <v>34</v>
      </c>
      <c r="D4" s="18" t="s">
        <v>35</v>
      </c>
      <c r="E4" s="19" t="s">
        <v>36</v>
      </c>
      <c r="F4" s="17" t="s">
        <v>37</v>
      </c>
      <c r="G4" s="20" t="s">
        <v>98</v>
      </c>
    </row>
    <row r="5" spans="1:7" ht="54.75" customHeight="1">
      <c r="A5" s="84" t="s">
        <v>60</v>
      </c>
      <c r="B5" s="32" t="s">
        <v>61</v>
      </c>
      <c r="C5" s="22">
        <v>500000</v>
      </c>
      <c r="D5" s="22"/>
      <c r="E5" s="23">
        <f t="shared" ref="E5:E14" si="0">D5/C5</f>
        <v>0</v>
      </c>
      <c r="F5" s="21"/>
      <c r="G5" s="42">
        <f>C5-D5</f>
        <v>500000</v>
      </c>
    </row>
    <row r="6" spans="1:7" ht="71.25">
      <c r="A6" s="85"/>
      <c r="B6" s="32" t="s">
        <v>62</v>
      </c>
      <c r="C6" s="22">
        <v>50000</v>
      </c>
      <c r="D6" s="22">
        <v>40921</v>
      </c>
      <c r="E6" s="23">
        <f t="shared" si="0"/>
        <v>0.81842000000000004</v>
      </c>
      <c r="F6" s="21" t="s">
        <v>159</v>
      </c>
      <c r="G6" s="42">
        <f t="shared" ref="G6:G14" si="1">C6-D6</f>
        <v>9079</v>
      </c>
    </row>
    <row r="7" spans="1:7" ht="33">
      <c r="A7" s="85"/>
      <c r="B7" s="32" t="s">
        <v>76</v>
      </c>
      <c r="C7" s="22">
        <v>20000</v>
      </c>
      <c r="D7" s="22"/>
      <c r="E7" s="23">
        <f t="shared" si="0"/>
        <v>0</v>
      </c>
      <c r="F7" s="21"/>
      <c r="G7" s="42">
        <f t="shared" si="1"/>
        <v>20000</v>
      </c>
    </row>
    <row r="8" spans="1:7" ht="51.75" customHeight="1">
      <c r="A8" s="85"/>
      <c r="B8" s="32" t="s">
        <v>129</v>
      </c>
      <c r="C8" s="22">
        <v>50000</v>
      </c>
      <c r="D8" s="22">
        <v>50000</v>
      </c>
      <c r="E8" s="23">
        <f t="shared" si="0"/>
        <v>1</v>
      </c>
      <c r="F8" s="64" t="s">
        <v>160</v>
      </c>
      <c r="G8" s="42">
        <f t="shared" si="1"/>
        <v>0</v>
      </c>
    </row>
    <row r="9" spans="1:7" ht="99.75">
      <c r="A9" s="85"/>
      <c r="B9" s="32" t="s">
        <v>63</v>
      </c>
      <c r="C9" s="22">
        <v>110000</v>
      </c>
      <c r="D9" s="22">
        <v>110000</v>
      </c>
      <c r="E9" s="23">
        <f t="shared" si="0"/>
        <v>1</v>
      </c>
      <c r="F9" s="21" t="s">
        <v>140</v>
      </c>
      <c r="G9" s="42">
        <f t="shared" si="1"/>
        <v>0</v>
      </c>
    </row>
    <row r="10" spans="1:7" ht="57">
      <c r="A10" s="85"/>
      <c r="B10" s="32" t="s">
        <v>131</v>
      </c>
      <c r="C10" s="22">
        <v>40000</v>
      </c>
      <c r="D10" s="43">
        <v>40000</v>
      </c>
      <c r="E10" s="23">
        <f t="shared" si="0"/>
        <v>1</v>
      </c>
      <c r="F10" s="21" t="s">
        <v>132</v>
      </c>
      <c r="G10" s="42">
        <f t="shared" si="1"/>
        <v>0</v>
      </c>
    </row>
    <row r="11" spans="1:7" ht="114">
      <c r="A11" s="85"/>
      <c r="B11" s="32" t="s">
        <v>130</v>
      </c>
      <c r="C11" s="22">
        <v>100000</v>
      </c>
      <c r="D11" s="43">
        <v>100000</v>
      </c>
      <c r="E11" s="23">
        <f t="shared" si="0"/>
        <v>1</v>
      </c>
      <c r="F11" s="21" t="s">
        <v>158</v>
      </c>
      <c r="G11" s="42">
        <f t="shared" si="1"/>
        <v>0</v>
      </c>
    </row>
    <row r="12" spans="1:7" ht="56.25" customHeight="1">
      <c r="A12" s="40"/>
      <c r="B12" s="32" t="s">
        <v>87</v>
      </c>
      <c r="C12" s="22">
        <v>60000</v>
      </c>
      <c r="D12" s="43"/>
      <c r="E12" s="23">
        <f t="shared" si="0"/>
        <v>0</v>
      </c>
      <c r="F12" s="21"/>
      <c r="G12" s="42">
        <f t="shared" si="1"/>
        <v>60000</v>
      </c>
    </row>
    <row r="13" spans="1:7" ht="28.5">
      <c r="A13" s="40"/>
      <c r="B13" s="36" t="s">
        <v>64</v>
      </c>
      <c r="C13" s="37">
        <v>70000</v>
      </c>
      <c r="D13" s="44">
        <v>29934</v>
      </c>
      <c r="E13" s="38">
        <f t="shared" si="0"/>
        <v>0.42762857142857141</v>
      </c>
      <c r="F13" s="21" t="s">
        <v>111</v>
      </c>
      <c r="G13" s="42">
        <f t="shared" si="1"/>
        <v>40066</v>
      </c>
    </row>
    <row r="14" spans="1:7" ht="30.75" customHeight="1" thickBot="1">
      <c r="A14" s="24"/>
      <c r="B14" s="25" t="s">
        <v>41</v>
      </c>
      <c r="C14" s="26">
        <f>SUM(C5:C13)</f>
        <v>1000000</v>
      </c>
      <c r="D14" s="26">
        <f>SUM(D5:D13)</f>
        <v>370855</v>
      </c>
      <c r="E14" s="27">
        <f t="shared" si="0"/>
        <v>0.37085499999999999</v>
      </c>
      <c r="F14" s="52"/>
      <c r="G14" s="42">
        <f t="shared" si="1"/>
        <v>629145</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111年總表</vt:lpstr>
      <vt:lpstr>111新化水電</vt:lpstr>
      <vt:lpstr>行政作業費</vt:lpstr>
      <vt:lpstr>111崙頂</vt:lpstr>
      <vt:lpstr>111全興</vt:lpstr>
      <vt:lpstr>111唪口</vt:lpstr>
      <vt:lpstr>111唪口水電</vt:lpstr>
      <vt:lpstr>111北勢</vt:lpstr>
      <vt:lpstr>111協興</vt:lpstr>
      <vt:lpstr>111豐榮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2023-12-25T06:16:49Z</cp:lastPrinted>
  <dcterms:created xsi:type="dcterms:W3CDTF">2015-12-02T01:38:50Z</dcterms:created>
  <dcterms:modified xsi:type="dcterms:W3CDTF">2024-01-08T07:39:21Z</dcterms:modified>
</cp:coreProperties>
</file>