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D:\BackupWin10\Desktop\回饋金\歷年執行情形表及繳回(每月中函環保局)\111\"/>
    </mc:Choice>
  </mc:AlternateContent>
  <xr:revisionPtr revIDLastSave="0" documentId="13_ncr:1_{3B9E51A7-8E40-478E-9745-BE365D79970B}" xr6:coauthVersionLast="47" xr6:coauthVersionMax="47" xr10:uidLastSave="{00000000-0000-0000-0000-000000000000}"/>
  <bookViews>
    <workbookView xWindow="-120" yWindow="-120" windowWidth="29040" windowHeight="15840" xr2:uid="{00000000-000D-0000-FFFF-FFFF00000000}"/>
  </bookViews>
  <sheets>
    <sheet name="111年總表" sheetId="1" r:id="rId1"/>
    <sheet name="111新化水電" sheetId="2" r:id="rId2"/>
    <sheet name="行政作業費" sheetId="10" r:id="rId3"/>
    <sheet name="111崙頂" sheetId="6" r:id="rId4"/>
    <sheet name="111全興" sheetId="7" r:id="rId5"/>
    <sheet name="111唪口" sheetId="4" r:id="rId6"/>
    <sheet name="111唪口水電" sheetId="3" r:id="rId7"/>
    <sheet name="111北勢" sheetId="5" r:id="rId8"/>
    <sheet name="111協興" sheetId="8" r:id="rId9"/>
    <sheet name="111豐榮" sheetId="9" r:id="rId10"/>
  </sheets>
  <calcPr calcId="181029"/>
</workbook>
</file>

<file path=xl/calcChain.xml><?xml version="1.0" encoding="utf-8"?>
<calcChain xmlns="http://schemas.openxmlformats.org/spreadsheetml/2006/main">
  <c r="E5" i="10" l="1"/>
  <c r="D11" i="1"/>
  <c r="G6" i="3"/>
  <c r="G5" i="3"/>
  <c r="D13" i="4"/>
  <c r="D15" i="1" l="1"/>
  <c r="D16" i="9"/>
  <c r="A1" i="10"/>
  <c r="C13" i="4" l="1"/>
  <c r="E12" i="4"/>
  <c r="G12" i="4"/>
  <c r="E11" i="4"/>
  <c r="G11" i="4"/>
  <c r="C16" i="9"/>
  <c r="E15" i="9"/>
  <c r="G15" i="9"/>
  <c r="A2" i="6"/>
  <c r="A2" i="10"/>
  <c r="E6" i="7" l="1"/>
  <c r="E7" i="7"/>
  <c r="E14" i="9"/>
  <c r="G14" i="9"/>
  <c r="G6" i="7"/>
  <c r="C14" i="7"/>
  <c r="D13" i="1"/>
  <c r="D14" i="8"/>
  <c r="D16" i="1" l="1"/>
  <c r="E6" i="3"/>
  <c r="D7" i="10"/>
  <c r="E14" i="1" s="1"/>
  <c r="G14" i="1" s="1"/>
  <c r="C7" i="10"/>
  <c r="B14" i="1" s="1"/>
  <c r="C14" i="1" s="1"/>
  <c r="G6" i="10"/>
  <c r="E6" i="10"/>
  <c r="G5" i="10"/>
  <c r="E7" i="10" l="1"/>
  <c r="F14" i="1"/>
  <c r="B15" i="1"/>
  <c r="C15" i="1" s="1"/>
  <c r="E15" i="1"/>
  <c r="G7" i="10"/>
  <c r="G15" i="1" l="1"/>
  <c r="F15" i="1"/>
  <c r="C14" i="8"/>
  <c r="C14" i="5"/>
  <c r="E12" i="7"/>
  <c r="G12" i="7"/>
  <c r="A1" i="3" l="1"/>
  <c r="D14" i="5"/>
  <c r="D7" i="3"/>
  <c r="D14" i="7"/>
  <c r="D13" i="6"/>
  <c r="G7" i="8"/>
  <c r="E7" i="8"/>
  <c r="C7" i="3"/>
  <c r="B12" i="1" s="1"/>
  <c r="C13" i="6"/>
  <c r="C7" i="2"/>
  <c r="G7" i="3" l="1"/>
  <c r="A1" i="2"/>
  <c r="A1" i="8"/>
  <c r="A1" i="5"/>
  <c r="G5" i="2"/>
  <c r="E10" i="4" l="1"/>
  <c r="E6" i="4"/>
  <c r="E7" i="4"/>
  <c r="E8" i="4"/>
  <c r="E9" i="4"/>
  <c r="G10" i="4"/>
  <c r="G6" i="4"/>
  <c r="G7" i="4"/>
  <c r="G8" i="4"/>
  <c r="G9" i="4"/>
  <c r="E5" i="1" l="1"/>
  <c r="G12" i="6"/>
  <c r="G6" i="6"/>
  <c r="G7" i="6"/>
  <c r="G8" i="6"/>
  <c r="G9" i="6"/>
  <c r="G10" i="6"/>
  <c r="G11" i="6"/>
  <c r="E10" i="1"/>
  <c r="B10" i="1"/>
  <c r="G12" i="9"/>
  <c r="E12" i="9"/>
  <c r="G11" i="9"/>
  <c r="E11" i="9"/>
  <c r="G10" i="9"/>
  <c r="E10" i="9"/>
  <c r="G9" i="9"/>
  <c r="E9" i="9"/>
  <c r="G8" i="9"/>
  <c r="E8" i="9"/>
  <c r="G7" i="9"/>
  <c r="E7" i="9"/>
  <c r="G6" i="9"/>
  <c r="E6" i="9"/>
  <c r="G13" i="9"/>
  <c r="E13" i="9"/>
  <c r="G5" i="9"/>
  <c r="E5" i="9"/>
  <c r="B9" i="1"/>
  <c r="G13" i="8"/>
  <c r="E13" i="8"/>
  <c r="G12" i="8"/>
  <c r="E12" i="8"/>
  <c r="G11" i="8"/>
  <c r="E11" i="8"/>
  <c r="G10" i="8"/>
  <c r="E10" i="8"/>
  <c r="G9" i="8"/>
  <c r="E9" i="8"/>
  <c r="G8" i="8"/>
  <c r="E8" i="8"/>
  <c r="G6" i="8"/>
  <c r="E6" i="8"/>
  <c r="G5" i="8"/>
  <c r="E5" i="8"/>
  <c r="E8" i="1"/>
  <c r="G13" i="5"/>
  <c r="E13" i="5"/>
  <c r="G12" i="5"/>
  <c r="E12" i="5"/>
  <c r="G11" i="5"/>
  <c r="E11" i="5"/>
  <c r="G10" i="5"/>
  <c r="E10" i="5"/>
  <c r="G9" i="5"/>
  <c r="E9" i="5"/>
  <c r="G8" i="5"/>
  <c r="E8" i="5"/>
  <c r="G7" i="5"/>
  <c r="E7" i="5"/>
  <c r="G6" i="5"/>
  <c r="E6" i="5"/>
  <c r="G5" i="5"/>
  <c r="E5" i="5"/>
  <c r="E7" i="1"/>
  <c r="G5" i="4"/>
  <c r="E5" i="4"/>
  <c r="E6" i="1"/>
  <c r="E14" i="7"/>
  <c r="G11" i="7"/>
  <c r="E11" i="7"/>
  <c r="G10" i="7"/>
  <c r="E10" i="7"/>
  <c r="G9" i="7"/>
  <c r="E9" i="7"/>
  <c r="G8" i="7"/>
  <c r="E8" i="7"/>
  <c r="G7" i="7"/>
  <c r="G13" i="7"/>
  <c r="E13" i="7"/>
  <c r="G5" i="7"/>
  <c r="E5" i="7"/>
  <c r="B5" i="1"/>
  <c r="E13" i="6"/>
  <c r="E11" i="6"/>
  <c r="E10" i="6"/>
  <c r="E9" i="6"/>
  <c r="E8" i="6"/>
  <c r="E7" i="6"/>
  <c r="E6" i="6"/>
  <c r="E12" i="6"/>
  <c r="G5" i="6"/>
  <c r="E5" i="6"/>
  <c r="G13" i="6" l="1"/>
  <c r="E16" i="9"/>
  <c r="E14" i="8"/>
  <c r="G14" i="5"/>
  <c r="B8" i="1"/>
  <c r="G13" i="4"/>
  <c r="E13" i="4"/>
  <c r="B7" i="1"/>
  <c r="B6" i="1"/>
  <c r="G14" i="7"/>
  <c r="E9" i="1"/>
  <c r="G16" i="9"/>
  <c r="G14" i="8"/>
  <c r="E14" i="5"/>
  <c r="E12" i="1" l="1"/>
  <c r="E13" i="1" s="1"/>
  <c r="B13" i="1"/>
  <c r="C12" i="1"/>
  <c r="C10" i="1"/>
  <c r="G10" i="1" s="1"/>
  <c r="B4" i="1"/>
  <c r="C4" i="1" s="1"/>
  <c r="C6" i="1"/>
  <c r="G6" i="1" s="1"/>
  <c r="C5" i="1"/>
  <c r="G5" i="1" s="1"/>
  <c r="C8" i="1"/>
  <c r="G8" i="1" s="1"/>
  <c r="E5" i="3"/>
  <c r="D7" i="2"/>
  <c r="G7" i="2" s="1"/>
  <c r="E5" i="2"/>
  <c r="A2" i="9"/>
  <c r="A2" i="8"/>
  <c r="A2" i="7"/>
  <c r="A2" i="5"/>
  <c r="A2" i="4"/>
  <c r="A2" i="3"/>
  <c r="A2" i="2"/>
  <c r="A1" i="9"/>
  <c r="A1" i="7"/>
  <c r="A1" i="6"/>
  <c r="A1" i="4"/>
  <c r="C13" i="1" l="1"/>
  <c r="G13" i="1" s="1"/>
  <c r="G12" i="1"/>
  <c r="E7" i="3"/>
  <c r="E7" i="2"/>
  <c r="E4" i="1"/>
  <c r="G4" i="1" s="1"/>
  <c r="C9" i="1"/>
  <c r="G9" i="1" s="1"/>
  <c r="F8" i="1"/>
  <c r="C7" i="1"/>
  <c r="G7" i="1" s="1"/>
  <c r="F6" i="1"/>
  <c r="F10" i="1"/>
  <c r="F5" i="1"/>
  <c r="F12" i="1"/>
  <c r="F13" i="1" l="1"/>
  <c r="F4" i="1"/>
  <c r="E11" i="1"/>
  <c r="E16" i="1" s="1"/>
  <c r="F7" i="1"/>
  <c r="F9" i="1"/>
  <c r="B11" i="1"/>
  <c r="C11" i="1" l="1"/>
  <c r="G11" i="1" s="1"/>
  <c r="G16" i="1" s="1"/>
  <c r="B16" i="1"/>
  <c r="C16" i="1" s="1"/>
  <c r="F11" i="1" l="1"/>
  <c r="F16" i="1"/>
</calcChain>
</file>

<file path=xl/sharedStrings.xml><?xml version="1.0" encoding="utf-8"?>
<sst xmlns="http://schemas.openxmlformats.org/spreadsheetml/2006/main" count="228" uniqueCount="163">
  <si>
    <t>里       別</t>
  </si>
  <si>
    <t>計畫金額</t>
  </si>
  <si>
    <t>累計支用金額</t>
  </si>
  <si>
    <t>經費執行率</t>
  </si>
  <si>
    <t>備註</t>
  </si>
  <si>
    <t>新化區公所</t>
  </si>
  <si>
    <t>崙頂里</t>
  </si>
  <si>
    <t>全興里</t>
  </si>
  <si>
    <t>唪口里</t>
  </si>
  <si>
    <t>北勢里</t>
  </si>
  <si>
    <t>協興里</t>
  </si>
  <si>
    <t>豐榮里</t>
  </si>
  <si>
    <t>小計</t>
  </si>
  <si>
    <t>總計</t>
  </si>
  <si>
    <t>製表人員：           課室主管：               主辦會計：            機關首長：</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</si>
  <si>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</si>
  <si>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</si>
  <si>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</si>
  <si>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</si>
  <si>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</si>
  <si>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</si>
  <si>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</si>
  <si>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t>
    <phoneticPr fontId="3" type="noConversion"/>
  </si>
  <si>
    <t>小計</t>
    <phoneticPr fontId="3" type="noConversion"/>
  </si>
  <si>
    <t>新化區       (唪口里)</t>
    <phoneticPr fontId="3" type="noConversion"/>
  </si>
  <si>
    <t>崙頂里環保義工隊辦理環保教育觀摩活動</t>
  </si>
  <si>
    <t>崙頂社區發展協會下長壽會辦理全里長者環保教育、觀摩活動</t>
  </si>
  <si>
    <t>崙頂社區發展協會下媽媽教室辦理全里媽媽環保教育、觀摩活動</t>
  </si>
  <si>
    <t>崙頂社區發展協會下巡守隊辦理環保教育、觀摩活動</t>
  </si>
  <si>
    <t>崙頂社區發展協會辦理全里環保教育、觀摩活動</t>
  </si>
  <si>
    <t>崙頂社區發展協會辦理節慶活動(父親節、母親節、重陽節、中秋節…等)結合環保教育宣導</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</si>
  <si>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</si>
  <si>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</si>
  <si>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</si>
  <si>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</si>
  <si>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</si>
  <si>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</si>
  <si>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</si>
  <si>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        (崙頂里)</t>
    <phoneticPr fontId="3" type="noConversion"/>
  </si>
  <si>
    <t>崙頂里柏油鋪設、維修及排水溝興建、維修工程</t>
    <phoneticPr fontId="3" type="noConversion"/>
  </si>
  <si>
    <t>崙頂里監視系統維修新設</t>
    <phoneticPr fontId="3" type="noConversion"/>
  </si>
  <si>
    <t>小計</t>
    <phoneticPr fontId="3" type="noConversion"/>
  </si>
  <si>
    <t>全興里</t>
    <phoneticPr fontId="3" type="noConversion"/>
  </si>
  <si>
    <t>全興里監視系統增設及維修</t>
  </si>
  <si>
    <t>全興社區發展協會辦理全里環保教育宣導暨觀摩活動</t>
  </si>
  <si>
    <t>全興環保義工隊環保教育宣導暨觀摩活動</t>
  </si>
  <si>
    <t>全興里社區辦理節慶活動(父親節、母親節、重陽節、中秋節…等)結合環保教育宣導</t>
  </si>
  <si>
    <t>新化區        (唪口里)</t>
    <phoneticPr fontId="3" type="noConversion"/>
  </si>
  <si>
    <t>唪口里轄區道路路面及水溝整修、維護工程</t>
  </si>
  <si>
    <t>唪口里監視系統裝設維修工程</t>
    <phoneticPr fontId="3" type="noConversion"/>
  </si>
  <si>
    <t>唪口社區發展協會辦理全里環保教育宣導暨觀摩活動</t>
  </si>
  <si>
    <t>唪口社區發展協會長壽會辦理全里長者環保教育宣導暨觀摩活動</t>
  </si>
  <si>
    <t>唪口社區發展協會媽媽教室辦理全里婦女環保教育宣導暨觀摩活動</t>
  </si>
  <si>
    <t>唪口里環保義工隊辦理環保教育宣導暨觀摩活動</t>
  </si>
  <si>
    <t>唪口里社區一般住租戶之基本水電費之部分補貼 （含郵寄、雜支等作業費）</t>
    <phoneticPr fontId="3" type="noConversion"/>
  </si>
  <si>
    <t>新化區      (北勢里)</t>
    <phoneticPr fontId="3" type="noConversion"/>
  </si>
  <si>
    <t>北勢社區發展協會辦理全里環保教育宣導暨觀摩活動</t>
  </si>
  <si>
    <t>北勢社區長壽會辦理全里長者環保教育宣導暨觀摩活動</t>
  </si>
  <si>
    <t>北勢社區媽媽教室辦理全里婦女環保教育宣導暨觀摩活動</t>
  </si>
  <si>
    <t>北勢社區環保義工隊辦理環保教育宣導觀摩暨親子聯誼活動</t>
    <phoneticPr fontId="1" type="noConversion"/>
  </si>
  <si>
    <t>新化區      (協興里)</t>
    <phoneticPr fontId="3" type="noConversion"/>
  </si>
  <si>
    <t>協興里鋪設道路柏油及排水溝整修、維護及疏濬工程</t>
  </si>
  <si>
    <t>協興里活動中心設施維修及設備添購</t>
  </si>
  <si>
    <t>協興里社區發展協會長壽會辦理全里長者環保教育宣導暨觀摩活動</t>
  </si>
  <si>
    <t>協興里監視系統維修工程</t>
    <phoneticPr fontId="1" type="noConversion"/>
  </si>
  <si>
    <t>新化區       (豐榮里)</t>
    <phoneticPr fontId="3" type="noConversion"/>
  </si>
  <si>
    <t>豐榮里道路柏油鋪設與排水溝整修工程</t>
  </si>
  <si>
    <t>豐榮里辦理環境整頓購置所需物品</t>
  </si>
  <si>
    <t>豐榮里辦理環境整頓僱工</t>
  </si>
  <si>
    <t>補助豐榮社區發展協會社團辦理全體里民環境保護教育宣導活動(如觀摩、研習、教育、宣導等)</t>
  </si>
  <si>
    <t>補助豐榮社區發展協會長壽會辦理全里老人環境保護教育宣導活動(如觀摩、研習、教育、宣導等)</t>
  </si>
  <si>
    <t>補助豐榮社區發展協會媽媽教室辦理環境保護教育宣導活動(如觀摩、研習、教育、宣導等)</t>
  </si>
  <si>
    <t>計畫核定     補助金額</t>
    <phoneticPr fontId="1" type="noConversion"/>
  </si>
  <si>
    <t>(豐榮、協興、北勢、全興、崙頂)社區一般住租戶之基本水電費之部分補貼(每人970元)</t>
    <phoneticPr fontId="3" type="noConversion"/>
  </si>
  <si>
    <t>(豐榮、協興、北勢、全興、崙頂)社區一般住租戶之基本水電費郵寄、雜支等作業費0.3%</t>
    <phoneticPr fontId="3" type="noConversion"/>
  </si>
  <si>
    <t xml:space="preserve">唪口里社區一般住租戶之基本水電費之部分補貼(每人1,740元) </t>
    <phoneticPr fontId="3" type="noConversion"/>
  </si>
  <si>
    <t>協興里環境造景.清潔綠美化(購置所需用品及僱工)</t>
  </si>
  <si>
    <t>全興里道路柏油鋪設維修及排水溝興建維修工程</t>
    <phoneticPr fontId="1" type="noConversion"/>
  </si>
  <si>
    <t>本期支用金額</t>
    <phoneticPr fontId="1" type="noConversion"/>
  </si>
  <si>
    <t>全興社區媽媽教室辦理全里媽媽環保教育宣導暨觀摩活動</t>
    <phoneticPr fontId="1" type="noConversion"/>
  </si>
  <si>
    <t>北勢里道路柏油鋪設、路燈裝設及排水溝整修維護工程</t>
    <phoneticPr fontId="1" type="noConversion"/>
  </si>
  <si>
    <t>北勢里辦理環境造景、清潔綠美化(購置所需物品及僱工)</t>
  </si>
  <si>
    <t>北勢社區巡守隊辦理環保教育宣導暨觀摩活動</t>
    <phoneticPr fontId="1" type="noConversion"/>
  </si>
  <si>
    <t>行政作業費</t>
    <phoneticPr fontId="1" type="noConversion"/>
  </si>
  <si>
    <t>小計</t>
    <phoneticPr fontId="1" type="noConversion"/>
  </si>
  <si>
    <t>唪口里社區一般住租戶之基本水電費郵寄、雜支等作業費0.3%</t>
  </si>
  <si>
    <t>小計</t>
    <phoneticPr fontId="3" type="noConversion"/>
  </si>
  <si>
    <t>協興里辦理節慶(春節、母親節、父親節、中秋節、重陽節…等)結合環保教育宣導</t>
    <phoneticPr fontId="1" type="noConversion"/>
  </si>
  <si>
    <t>雇工進行環境整頓及綠化美化</t>
    <phoneticPr fontId="1" type="noConversion"/>
  </si>
  <si>
    <t>北勢里辦理全里環保教育宣導暨里民聯誼活動</t>
    <phoneticPr fontId="1" type="noConversion"/>
  </si>
  <si>
    <t>補助豐榮社區發展協會環保志工隊購置制服</t>
  </si>
  <si>
    <t>補助豐榮里民健康、文康、體育、藝文及宗教活動</t>
    <phoneticPr fontId="1" type="noConversion"/>
  </si>
  <si>
    <t>回饋金保留          金額</t>
    <phoneticPr fontId="1" type="noConversion"/>
  </si>
  <si>
    <t>全興社區長壽會辦理全里長者環保教育宣導暨觀摩活動</t>
    <phoneticPr fontId="1" type="noConversion"/>
  </si>
  <si>
    <t>北勢里活動中心與里內公共設施，設備添購及維修</t>
    <phoneticPr fontId="1" type="noConversion"/>
  </si>
  <si>
    <t>豐榮里轄內監視器整修費</t>
    <phoneticPr fontId="1" type="noConversion"/>
  </si>
  <si>
    <t>唪口里辦理全里環保教育宣導暨里民聯誼活動</t>
    <phoneticPr fontId="1" type="noConversion"/>
  </si>
  <si>
    <t>唪口里環境清潔綠美化(購置所需物品及僱工)</t>
    <phoneticPr fontId="1" type="noConversion"/>
  </si>
  <si>
    <t>剩餘款</t>
  </si>
  <si>
    <t>剩餘款</t>
    <phoneticPr fontId="1" type="noConversion"/>
  </si>
  <si>
    <t>依據臺南市政府110年2月18日府環廢字第府環廢字第1100192329B號函辦理</t>
  </si>
  <si>
    <t>全興社區巡守隊辦理環保教育宣導暨觀摩活動，以及勤務講習訓練</t>
    <phoneticPr fontId="1" type="noConversion"/>
  </si>
  <si>
    <t>補助豐榮社區發展協會環保義工隊辦理環保教育觀摩活動</t>
    <phoneticPr fontId="1" type="noConversion"/>
  </si>
  <si>
    <t>1.111/09/21支全興社區發展協會111年9月3-4日辦理觀摩新北關渡宮、關渡自然公園、淡水老街等活動車資、住宿、保險、餐費$80000</t>
    <phoneticPr fontId="1" type="noConversion"/>
  </si>
  <si>
    <t>1.111/10/04支豐榮社區發展協會購置社區環保志工制服60件費用$30000</t>
    <phoneticPr fontId="1" type="noConversion"/>
  </si>
  <si>
    <t>111/11/08支全興社區發展協會111年10月29日辦理長壽會長者環境認證場域觀摩溪湖糖廠、扇形車站活動車資、中、晚餐、門票及保險等$80000</t>
    <phoneticPr fontId="1" type="noConversion"/>
  </si>
  <si>
    <t>1.111/12/07支111年度崙頂里鋪設道路柏油及排水溝整修、維護及疏濬工程費$305526
2.111/12/07支111年度崙頂里鋪設道路柏油及排水溝整修、維護及疏濬工程-委監費.所得稅$23373</t>
    <phoneticPr fontId="1" type="noConversion"/>
  </si>
  <si>
    <t>1.111/12/21支崙頂里111年12月12-13日辦理全里環保義工隊環保教育觀摩苗栗貓貍山、老街及桃園角板山環境教育園區等活動車資住宿及便餐、保險費用$99600</t>
    <phoneticPr fontId="1" type="noConversion"/>
  </si>
  <si>
    <t>1.112/02/21支豐榮里社區監視器故障111年度維修開口契約維修費(鼎順電腦有限公司)$49960</t>
    <phoneticPr fontId="1" type="noConversion"/>
  </si>
  <si>
    <t>1.112/01/18支豐榮里配合保生大帝廟辦理七朝祈安清醮大典暨環保教育宣導燈籠、帆布架設、搭建牌樓、塑膠掃把；鐵畚斗、垃圾袋等(聖富建醮用品行譚怡昌)(徐國凱)(兆竣商行黃郁潔)$120000</t>
    <phoneticPr fontId="1" type="noConversion"/>
  </si>
  <si>
    <t>1.112/02/07支豐榮里辦公處購置電動噴霧機、好神拖把組、垃圾袋、竹掃把、畚斗、虎鯊鋸…等$8349
2.112/02/13支豐榮里辦公處購置日本製修剪機1台(協興機器廠張品睿)$11651</t>
    <phoneticPr fontId="1" type="noConversion"/>
  </si>
  <si>
    <t>1.112/02/14支協興里社區111年度監視器故障維修開口契約維修費用(鼎順電腦有限公司)$29934</t>
    <phoneticPr fontId="1" type="noConversion"/>
  </si>
  <si>
    <t>112/04/14支唪口社區發展協會112年3月25-26日辦理媽媽教室環保教育觀摩宜蘭縣羅東、冬山、長埤河、玉蘭茶園等活動車資、餐費、保險、船票、紅布條等費用</t>
    <phoneticPr fontId="1" type="noConversion"/>
  </si>
  <si>
    <t>1.112/04/12支唪口里112年04月08日辦理環保教育宣導暨觀摩高雄佛陀紀念館、旗津老街活動車資、保險及餐費等$60000</t>
    <phoneticPr fontId="1" type="noConversion"/>
  </si>
  <si>
    <t>1.112/04/11支北勢里112年4月1日辦理觀摩屏東天明觀光工廠、六堆客家文化園區、東港等活動車資、餐費、保險等代墊$90000</t>
    <phoneticPr fontId="1" type="noConversion"/>
  </si>
  <si>
    <t>1.112/05/29支全興里社區監視器故障維修開口契約維修費用$49975</t>
    <phoneticPr fontId="1" type="noConversion"/>
  </si>
  <si>
    <t>1.111/11/07支豐榮社區發展協會111年11月1-2日辦理長者觀摩東勢林場、八仙山、石岡壩水源區等活動車資、餐費、住宿、保險等費用$40000
2.112/04/11支豐榮社區發展協會112年3月14日辦理長者垃圾分類宣導活動餐費、茶水、舞台音響、講師費等$40000</t>
    <phoneticPr fontId="1" type="noConversion"/>
  </si>
  <si>
    <t>1.112/05/16支唪口社區發展協會112年4月29-30日辦理長壽會環保教育觀摩黑面琵鷺生態展示館、高美濕地等區等活動車資、住宿、餐費、船票、保險等經費$120000</t>
    <phoneticPr fontId="1" type="noConversion"/>
  </si>
  <si>
    <t>1.112/05/29支北勢社區發展協會112年5月20-21日辦理媽媽教室觀摩和平島地質公園及苗栗銅鑼客家文化園區等活動車資、住宿、餐費、保險費用$97000</t>
    <phoneticPr fontId="1" type="noConversion"/>
  </si>
  <si>
    <t>1.112/06/09支豐榮里環保義工112年5月26-27日辦理環保教育參訪宜蘭龜山島、蘭陽博物館、頭城活動住宿、車資及便餐、門票、保險等費用$113595</t>
    <phoneticPr fontId="1" type="noConversion"/>
  </si>
  <si>
    <t>補助豐榮里辦理全里里民環境保護教育宣導活動(如觀摩、研習、教育、宣導….等)</t>
    <phoneticPr fontId="1" type="noConversion"/>
  </si>
  <si>
    <t>1.112/06/02支唪口里共1513人*1740元申請111年度永康焚化廠回饋金水電補貼-郵局$2632620
2.112/06/02支唪口里共904人*1740元申請111年度永康焚化廠回饋金水電補貼-農會(交新化區農會存)$158639</t>
    <phoneticPr fontId="1" type="noConversion"/>
  </si>
  <si>
    <t>1.112/06/02支全興(2138人)崙頂(1226人)協興(2155人)豐榮(2180人)北勢(1015人)等5里共8714人*970元申請111年度永康焚化廠回饋金水電補貼-郵局$8452580
2.112/06/13收轉帳失敗退匯-111年永康焚化廠回饋金水電補貼-郵局-協興(李林秀英.張裕隆*4.張美蘭.李純妤).豐榮(侯雅惠).北勢(鄭品妍.吳翊綺*4)等12戶$-12610
3.112/06/02支全興(857人)崙頂(1061人)協興(1346人)豐榮(1468人)北勢(598人)等5里共5330人*970元申請111年永康焚化廠回饋金水電補貼-農會$5170100
4.112/06/13收轉帳失敗退匯-111年永康焚化廠回饋金水電補貼-農會-崙頂(王魚瓜鰍*5.林瑞章*3.林義傑*2.蔡泰山)等4戶(6/8)$-10670
5.112/06/13收轉帳失敗退匯-111年永康焚化廠回饋金水電補貼-農會-協興(李林秀英.翁忠誠*2.陳嚴金美*2.劉界源*4.蘇明輝*3)等5戶$-11640
6.112/06/13收轉帳失敗退匯-111年永康焚化廠回饋金水電補貼-農會-全興(鄭進福*4).豐榮(王水生*6.蕭邦祿*4.楊張梅).北勢(陳文聰*2)等5戶$-16490</t>
    <phoneticPr fontId="1" type="noConversion"/>
  </si>
  <si>
    <t>1.112/07/06支全興里環保志工112年4月15-16日辦理蘭嶼、六堆客家文化園區及高雄大樹鐵橋人工濕地觀摩活動車資、住宿、便餐、船票、保險等費用$80000</t>
    <phoneticPr fontId="1" type="noConversion"/>
  </si>
  <si>
    <t>1.112/07/06支豐榮社區發展協會媽媽教室112年4月16-18日辦理環保教育參觀南部科學園區及宜蘭羅東自然教育中心、三星、三芝海上平台等車資、住宿、餐費、保險等$30000</t>
    <phoneticPr fontId="1" type="noConversion"/>
  </si>
  <si>
    <t>1.111/08/17支全興里111年5/9-13及6/6-10僱用沈文志辦理轄區環境整頓工資.政二健(含保險費1500元$3985
2.111/08/17支全興里111年7/4-8.8/1-5僱用沈文志辦理轄區環境整頓工資.政二健(沈文志)$15317
3.111/08/24支全興里111年8/3-17僱用劉建邦、黃錦德、林秀貞等3人辦理轄區環境整頓工資(黃錦德$76868
4.112/07/06支全興里112年4/17-21及4/24-28僱用沈文志辦理轄區環境整頓工資$3830</t>
    <phoneticPr fontId="1" type="noConversion"/>
  </si>
  <si>
    <t>1.111/08/17支全興社區發展協會111年7月23-24日辦理守望相助隊觀摩高雄大樹舊鐵橋人工濕地、綠島、野柳地質公園等車資及餐費、保險、住宿等$59200
2.112/07/06支全興社區發展協會112年5月20-21日辦理守望相助隊觀摩嘉義觸口、頂湖自然生態園區、達娜伊谷及臺南市走馬瀨等車資及餐費、保險、住宿等$20800</t>
    <phoneticPr fontId="1" type="noConversion"/>
  </si>
  <si>
    <t>1.111/09/21支全興社區發展協會111年09月02日辦理中秋節聯歡晚會暨愛地球節能減碳資源回收活動蛋糕餐盒、布條、搭棚、音響等費用$40000
2.111/10/21支全興社區發展協會111年10月01日辦理重陽節聯歡晚會暨愛地球節能減碳資源回收活動便餐25桌、布條、雜支、音響等費用$50000
3.112/07/06支全興社區發展協會112年5月5日辦理母親節聯歡晚會暨環保教育宣導活動便餐20桌、音響、帆布等費用$10000</t>
    <phoneticPr fontId="1" type="noConversion"/>
  </si>
  <si>
    <t>112/02/17支111年度崙頂里社區監視器故障維修開口契約維修費(鼎順電腦有限公司)$2821
2.112/08/09支111年度崙頂里社區監視器故障維修開口契約維修費用5000元$5000</t>
    <phoneticPr fontId="1" type="noConversion"/>
  </si>
  <si>
    <t>協興社區發展協會辦理全里里民環保教育宣導暨觀摩活動</t>
    <phoneticPr fontId="1" type="noConversion"/>
  </si>
  <si>
    <t>協興里社區環保義工隊辦理環保教育宣導暨觀摩活動</t>
    <phoneticPr fontId="1" type="noConversion"/>
  </si>
  <si>
    <t>協興里社區發展協會成長教室辦理全里里民活動暨環保教育宣導</t>
    <phoneticPr fontId="1" type="noConversion"/>
  </si>
  <si>
    <t>112/08/29支協興社區發展112年8月6-7日辦理媽媽教室環保教育觀摩南瀛天文台、綠意山莊、三峽老街、大板根、龍潭、西湖渡假村等活動車資、餐費、門票及保險等</t>
    <phoneticPr fontId="1" type="noConversion"/>
  </si>
  <si>
    <t>112/10/30支崙頂社區發展協會112年10月15日辦理環保教育觀摩台中大甲鎮瀾宮、梧棲港等車資(3*13000元)及便餐(12桌*2餐)費用</t>
    <phoneticPr fontId="1" type="noConversion"/>
  </si>
  <si>
    <t>1.112/07/24支111年永康焚化廠回饋金-112年全興里鋪設道路柏油鋪設維修及排水溝興建維修工程費$297978
2.112/09/14支全興里統一社區樹木移植、花台拆除及人行道路修復工程$52022</t>
    <phoneticPr fontId="1" type="noConversion"/>
  </si>
  <si>
    <t>1.112/07/06支豐榮社區發展協會112年3月18-20日辦理觀摩澎湖國家公園、吉貝石滬文化館活動團費費用$70000
2.111/12/23支豐榮社區發展協會111年12月10日辦理觀摩苗栗三義綠意山莊、水美碉刻街、火燄山生態展示館活動車資費用$90000</t>
    <phoneticPr fontId="1" type="noConversion"/>
  </si>
  <si>
    <t>1.112/10/18支豐榮里辦公處112年10/7辦理112年里民環保教育參訪暨登革熱防治宣導觀摩田中、竹山等活動車資、午晚餐、保險等費用$140000</t>
    <phoneticPr fontId="1" type="noConversion"/>
  </si>
  <si>
    <t>1.112/10/18支北勢社區發展協會112年10月1日辦理全里長者觀摩成美文化園區、湖山水庫環境教育園區等活動車資、保險及便餐$68000</t>
    <phoneticPr fontId="1" type="noConversion"/>
  </si>
  <si>
    <t>1.112/10/27支北勢社區發展協會112年10月14-15日辦理全里觀摩拉拉山國家森林公園、巴陵古道生態園區、角板山及觸口自然教育中心等活動車資、保險及便餐、住宿等費用$98000</t>
    <phoneticPr fontId="1" type="noConversion"/>
  </si>
  <si>
    <t>1.112/11/01支崙頂社區發展協會112年10月7-8日辦理長壽會環保教育觀摩走馬瀨農場、國立海洋科技博物館、碧砂漁港等活動車資、便餐、保險費用$46000</t>
    <phoneticPr fontId="1" type="noConversion"/>
  </si>
  <si>
    <t>1.111/09/26支協興社區發展111年9月17日辦理長壽會環保教育觀摩活動車資、餐費、保險、門票等費用9萬元$50000
2.112/10/23支協興社區發展112年9月16-17日辦理長壽會環保教育觀摩嘉義觸口自然教育中心、新北野柳風景區...等活動車資、餐費、保險、門票等$60000</t>
  </si>
  <si>
    <t>111/11/03支111年度永康焚化廠回饋金-北勢里15號前排水溝蓋維護工程$27812
2.112/10/13支北勢里133號及133-20號處道路排水溝疏濬工程$65200</t>
    <phoneticPr fontId="1" type="noConversion"/>
  </si>
  <si>
    <t>7.112/11/07支全興(4人)崙頂(7人)協興(8人)豐榮(4人)北勢(12人)等5里共35人*970元申請111年度回饋金補助水電費-郵局(中華郵政股份有限公司臺南郵局)$33950
8.112/11/07支全興(8人)崙頂(4人)協興(4人)豐榮(9人)北勢(2人)等5里共27人*970元申請111年度回饋金補助水電費-農會(交新化區農會轉存)$26190</t>
    <phoneticPr fontId="1" type="noConversion"/>
  </si>
  <si>
    <t>111/12/22支全興社區發展協會111年11月19-20日辦理媽媽教室觀摩十分車站、瀑布、金瓜石社區及黃金博物館等車資、住宿、午晚餐、保險等費用$29600
2.112/10/16支全興社區發展協會112年09月16-17日辦理媽媽教室觀摩樹谷文化園區、金山老街、野柳地質公園、...等車資、住宿、午晚餐、保險等$50400</t>
  </si>
  <si>
    <t>1.111/10/05支崙頂社區發展協會111年9月18日辦理媽媽教室環保教育觀摩華山休閒農業區發展協會、華山情人橋、雅聞峇里海岸觀光工廠等活動車資及便餐、保險費$30000
2.112/11/07支崙頂社區發展協會112年10月22日辦理媽媽教室環保教育觀摩台中自然科學博物館、鹿港老街等活動車資及便餐、保險費用$20000</t>
  </si>
  <si>
    <t>1.112/05/22支崙頂社區發展協會112年5月6日辦理母親節表楊活動暨節能節電環保教育宣導便餐12桌費用$60000
2.112/08/15支崙頂社區發展協會112年8月3日辦理父親節表揚晚會暨登革熱防治環保教育宣導12桌餐費$60000
3.112/10/30支崙頂社區發展協會112年09月24日辦理中秋聯歡晚會暨登革熱防治宣導便餐20桌費用$20000
4.112/11/06支崙頂社區發展協會112年10月19日辦理重陽聯歡晚會暨節能減碳環保教育宣導12桌餐費$60000</t>
  </si>
  <si>
    <r>
      <t xml:space="preserve">1.111/10/21支崙頂社區發展協會巡守隊111年9月24-26日辦理暨環保教育觀摩溪頭自然教育園區、雪霸國家公園、杉林溪森林渡假園區等活動車資及餐費等費用$49500
</t>
    </r>
    <r>
      <rPr>
        <sz val="10"/>
        <color rgb="FFFF0000"/>
        <rFont val="標楷體"/>
        <family val="4"/>
        <charset val="136"/>
      </rPr>
      <t>2.112/12/22支崙頂社區發展協會巡守隊112年12月9-10日辦理暨環保教育觀摩台東濱海公園、東部海岸國家風景區、台灣史前文化博物館等活動車資及餐費等費用等活動車資及餐費等費用$10500</t>
    </r>
  </si>
  <si>
    <t>1.112/12/08支豐榮里112年11月29-30雇用楊余月英、林楊惠碧、黃炳煌等3人辦理轄區環境整頓工資$8908</t>
    <phoneticPr fontId="1" type="noConversion"/>
  </si>
  <si>
    <t>1.111/12/09支唪口里環保義工111年12月4-5日辦理觀摩台北市淡水、士林官邸、台灣科學館等車資、餐費、住宿、保險等費用$24700
2.112/11/16支唪口里環保義工112年11月4-5日辦理觀摩台北烏來、木柵、雲仙樂園、月眉人工濕地等車資、餐費、住宿、保險等費用$75300</t>
  </si>
  <si>
    <t>1.112/03/06支唪口里社區111年監視器故障維修開口契約維修費用$26841
2.112/11/14支唪口里社區111年監視器故障維修開口契約維修費用不敷使用(鼎順電腦有限公司)$33159</t>
    <phoneticPr fontId="1" type="noConversion"/>
  </si>
  <si>
    <t>1.112/12/08支唪口社區發展協會112年11月26-27日辦理環保教育觀摩彰化、苗栗、新竹活動車資、住宿、餐費、門票、保險等費用$80000</t>
    <phoneticPr fontId="1" type="noConversion"/>
  </si>
  <si>
    <t>1.112/03/13支北勢社區發展協會環保義工隊112年3月4-5日辦理新竹寶山水庫、苗栗銅鑼客家文化園區等活動車資、住宿、便餐、保險等費$2000
2.112/11/24支北勢社區發展協會環保義工隊112年11月12日辦理嘉義觸口自然中心、太平雲梯、太興岩等活動車資、便餐、保險等費用$63900</t>
    <phoneticPr fontId="1" type="noConversion"/>
  </si>
  <si>
    <r>
      <t xml:space="preserve">1.112/05/04支北勢社區巡守隊112年4月23日辦理環保觀摩嘉義觸口及台南德元埤活動車資、餐費、保險等費用$19000
</t>
    </r>
    <r>
      <rPr>
        <sz val="10"/>
        <color rgb="FFFF0000"/>
        <rFont val="標楷體"/>
        <family val="4"/>
        <charset val="136"/>
      </rPr>
      <t>2.112/12/15支北勢社區巡守隊112年12月03日辦理環保觀摩溪湖糖廠及萬景藝院活動車資、餐費、保險、門票等費用$54150</t>
    </r>
  </si>
  <si>
    <r>
      <t xml:space="preserve">1.112/07/21支北勢里112年7月7-12及14-17日僱用鄭水智及陳黃雪珠辦理轄區環境整頓工資$34126
2.112/10/06支北勢里112.9/21-9/23及9/25-9/29共8日僱鄭水智、陳黃雪珠辦理轄內環境整頓工資$6384
</t>
    </r>
    <r>
      <rPr>
        <sz val="10"/>
        <color rgb="FFFF0000"/>
        <rFont val="標楷體"/>
        <family val="4"/>
        <charset val="136"/>
      </rPr>
      <t>3.112/12/15支北勢里112.12/6-12/11共6日僱鄭水智、陳黃雪珠辦理轄內環境整頓工資$19490</t>
    </r>
    <phoneticPr fontId="1" type="noConversion"/>
  </si>
  <si>
    <t>1.112/12/15支北勢里活動中心電路線路維護修繕工程費用$4200
2.112/12/15支北勢里112.12/6-12/8共3日僱歐陽慧琪、潘元聰、嚴翊甄、黃素秋、吳永富等5人辦理活動中心整頓工資$25908</t>
    <phoneticPr fontId="1" type="noConversion"/>
  </si>
  <si>
    <r>
      <t xml:space="preserve">1.112/02/06支執行業務所需碳粉匣6個$8976
2.112/03/20支郵寄111年度各里符合請領水電補貼申請表968件郵資費用$27076
3.112/06/27支發放111年度回饋金水電補助匯款匯費代墊$140
4.112/11/30支發放111年度回饋金水電補助第2次匯款匯費代墊(陳映儒)$30
</t>
    </r>
    <r>
      <rPr>
        <sz val="10"/>
        <color rgb="FFFF0000"/>
        <rFont val="標楷體"/>
        <family val="4"/>
        <charset val="136"/>
      </rPr>
      <t>5.112/12/12支購買膠帶台、便條台、釘書機、中性筆、果汁筆等文具5683</t>
    </r>
  </si>
  <si>
    <t>臺南市新化區暨唪口里辦理
「111年度臺南市永康垃圾資源回收(焚化)廠營運階段回饋金」112年度12月份年末執行情況表(因業務需要，請准於全部保留)</t>
    <phoneticPr fontId="1" type="noConversion"/>
  </si>
  <si>
    <t>1.112/06/02支唪口里共904人*1740元申請111年度永康焚化廠回饋金水電補貼-農會(交新化區農會存)$1414321
2.112/06/13$收轉帳失敗退匯-111年永康焚化廠回饋金水電補貼-郵局-唪口(李怡珣*3.林美蕙*2.胡小倩.徐梅芬.陳靜儀)等5戶$-13920
3.112/11/07支唪口里第二批共15人*1740元申請111年度回饋金補助水電費-郵局)$26100</t>
    <phoneticPr fontId="1" type="noConversion"/>
  </si>
  <si>
    <t>111/12/15支協興社區環保義工隊111.12.10辦理環保教育宣導暨觀摩嘉義觸口自然教育中心、台中港區、彰化八卦山等活動車資、餐費、保險等$39600
2.112/11/20支協興社區環保義工隊112.10.21辦理環保教育宣導暨觀摩嘉義觸口自然教育中心、阿里山等活動車資、餐費、保險、門票等費用$60400</t>
  </si>
  <si>
    <t>1.112/07/18支協興里活動中心購置塑鋼折合式會議桌10張、椅子60張、噴字等費用$28775
2.112/11/14支協興里活動中心購置50型4KLED液晶顯示器(電視)1台-財編5000482(富麗電器行盛富新)$12146</t>
    <phoneticPr fontId="1" type="noConversion"/>
  </si>
  <si>
    <t>1.112/12/05支協興社區發展協會112年11月18-19日辦理會員及志工參訪廬山、合歡山活動車資、保險、餐費、主宿等費用$50000</t>
  </si>
  <si>
    <t>1.112/12/28支112年度豐榮里辦理道路柏油鋪設維修及排水溝維修工程-委監費$15226
2.112/12/28支112年度豐榮里辦理道路柏油鋪設維修及排水溝維修工程費$184774</t>
    <phoneticPr fontId="1" type="noConversion"/>
  </si>
  <si>
    <t>製表日期：112年12月28日</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</si>
</sst>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quot;$&quot;* #,##0_-;_-&quot;$&quot;* &quot;-&quot;_-;_-@_-"/>
    <numFmt numFmtId="176" formatCode="&quot;$&quot;#,##0"/>
    <numFmt numFmtId="177" formatCode="#,##0_ "/>
  </numFmts>
  <fonts count="18">
    <font>
      <sz val="12"/>
      <color theme="1"/>
      <name val="新細明體"/>
      <family val="2"/>
      <charset val="136"/>
      <scheme val="minor"/>
    </font>
    <font>
      <sz val="9"/>
      <name val="新細明體"/>
      <family val="2"/>
      <charset val="136"/>
      <scheme val="minor"/>
    </font>
    <font>
      <sz val="12"/>
      <name val="新細明體"/>
      <family val="1"/>
      <charset val="136"/>
    </font>
    <font>
      <sz val="9"/>
      <name val="新細明體"/>
      <family val="1"/>
      <charset val="136"/>
    </font>
    <font>
      <sz val="12"/>
      <name val="標楷體"/>
      <family val="4"/>
      <charset val="136"/>
    </font>
    <font>
      <sz val="17"/>
      <name val="標楷體"/>
      <family val="4"/>
      <charset val="136"/>
    </font>
    <font>
      <sz val="10"/>
      <name val="標楷體"/>
      <family val="4"/>
      <charset val="136"/>
    </font>
    <font>
      <sz val="16"/>
      <name val="標楷體"/>
      <family val="4"/>
      <charset val="136"/>
    </font>
    <font>
      <sz val="16"/>
      <color theme="1"/>
      <name val="標楷體"/>
      <family val="4"/>
      <charset val="136"/>
    </font>
    <font>
      <sz val="17"/>
      <color theme="1"/>
      <name val="標楷體"/>
      <family val="4"/>
      <charset val="136"/>
    </font>
    <font>
      <sz val="12"/>
      <color theme="1"/>
      <name val="標楷體"/>
      <family val="4"/>
      <charset val="136"/>
    </font>
    <font>
      <sz val="10"/>
      <color theme="1"/>
      <name val="標楷體"/>
      <family val="4"/>
      <charset val="136"/>
    </font>
    <font>
      <sz val="10"/>
      <color rgb="FFFF0000"/>
      <name val="標楷體"/>
      <family val="4"/>
      <charset val="136"/>
    </font>
    <font>
      <sz val="12"/>
      <color indexed="8"/>
      <name val="標楷體"/>
      <family val="4"/>
      <charset val="136"/>
    </font>
    <font>
      <sz val="13"/>
      <name val="標楷體"/>
      <family val="4"/>
      <charset val="136"/>
    </font>
    <font>
      <sz val="9"/>
      <name val="標楷體"/>
      <family val="4"/>
      <charset val="136"/>
    </font>
    <font>
      <sz val="12"/>
      <color rgb="FFFF0000"/>
      <name val="標楷體"/>
      <family val="4"/>
      <charset val="136"/>
    </font>
    <font>
      <sz val="9"/>
      <color rgb="FFFF0000"/>
      <name val="標楷體"/>
      <family val="4"/>
      <charset val="136"/>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s>
  <cellStyleXfs count="2">
    <xf numFmtId="0" fontId="0" fillId="0" borderId="0">
      <alignment vertical="center"/>
    </xf>
    <xf numFmtId="0" fontId="2" fillId="0" borderId="0">
      <alignment vertical="center"/>
    </xf>
  </cellStyleXfs>
  <cellXfs count="94">
    <xf numFmtId="0" fontId="0" fillId="0" borderId="0" xfId="0">
      <alignment vertical="center"/>
    </xf>
    <xf numFmtId="0" fontId="7" fillId="0" borderId="12" xfId="1" applyFont="1" applyBorder="1" applyAlignment="1">
      <alignment horizontal="center" vertical="center"/>
    </xf>
    <xf numFmtId="176" fontId="7" fillId="0" borderId="12" xfId="1" applyNumberFormat="1" applyFont="1" applyBorder="1" applyAlignment="1">
      <alignment horizontal="center" vertical="center" wrapText="1"/>
    </xf>
    <xf numFmtId="176" fontId="7" fillId="0" borderId="12" xfId="1" applyNumberFormat="1" applyFont="1" applyBorder="1" applyAlignment="1">
      <alignment horizontal="center" vertical="center"/>
    </xf>
    <xf numFmtId="42" fontId="7" fillId="0" borderId="12" xfId="1" applyNumberFormat="1" applyFont="1" applyBorder="1" applyAlignment="1">
      <alignment horizontal="center" vertical="center" wrapText="1"/>
    </xf>
    <xf numFmtId="0" fontId="7" fillId="0" borderId="1" xfId="1" applyFont="1" applyBorder="1" applyAlignment="1">
      <alignment horizontal="center" vertical="center"/>
    </xf>
    <xf numFmtId="176" fontId="7" fillId="0" borderId="1" xfId="1" applyNumberFormat="1" applyFont="1" applyBorder="1">
      <alignment vertical="center"/>
    </xf>
    <xf numFmtId="10" fontId="7" fillId="0" borderId="1" xfId="1" applyNumberFormat="1" applyFont="1" applyBorder="1">
      <alignment vertical="center"/>
    </xf>
    <xf numFmtId="0" fontId="7" fillId="0" borderId="1" xfId="1" applyFont="1" applyBorder="1">
      <alignment vertical="center"/>
    </xf>
    <xf numFmtId="10" fontId="7" fillId="0" borderId="12" xfId="1" applyNumberFormat="1" applyFont="1" applyBorder="1" applyAlignment="1">
      <alignment horizontal="center" vertical="center" wrapText="1"/>
    </xf>
    <xf numFmtId="176" fontId="8" fillId="0" borderId="1" xfId="1" applyNumberFormat="1" applyFont="1" applyBorder="1">
      <alignment vertical="center"/>
    </xf>
    <xf numFmtId="0" fontId="8" fillId="0" borderId="1" xfId="1" applyFont="1" applyBorder="1" applyAlignment="1">
      <alignment horizontal="center" vertical="center"/>
    </xf>
    <xf numFmtId="0" fontId="8" fillId="0" borderId="1" xfId="1" applyFont="1" applyBorder="1">
      <alignment vertical="center"/>
    </xf>
    <xf numFmtId="0" fontId="2" fillId="0" borderId="0" xfId="1">
      <alignment vertical="center"/>
    </xf>
    <xf numFmtId="0" fontId="4" fillId="0" borderId="0" xfId="1" applyFont="1">
      <alignment vertical="center"/>
    </xf>
    <xf numFmtId="0" fontId="7" fillId="0" borderId="0" xfId="1" applyFont="1">
      <alignment vertical="center"/>
    </xf>
    <xf numFmtId="0" fontId="4" fillId="0" borderId="2" xfId="0" applyFont="1" applyBorder="1">
      <alignment vertical="center"/>
    </xf>
    <xf numFmtId="0" fontId="4" fillId="0" borderId="1" xfId="0" applyFont="1" applyBorder="1" applyAlignment="1">
      <alignment horizontal="center" vertical="center"/>
    </xf>
    <xf numFmtId="42"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4" fillId="0" borderId="3" xfId="0" applyFont="1" applyBorder="1" applyAlignment="1">
      <alignment horizontal="center" vertical="center"/>
    </xf>
    <xf numFmtId="0" fontId="6" fillId="0" borderId="1" xfId="0" applyFont="1" applyBorder="1" applyAlignment="1">
      <alignment vertical="center" wrapText="1"/>
    </xf>
    <xf numFmtId="42" fontId="4" fillId="0" borderId="1" xfId="0" applyNumberFormat="1" applyFont="1" applyBorder="1">
      <alignment vertical="center"/>
    </xf>
    <xf numFmtId="10" fontId="4" fillId="0" borderId="1" xfId="0" applyNumberFormat="1" applyFont="1" applyBorder="1">
      <alignment vertical="center"/>
    </xf>
    <xf numFmtId="0" fontId="4" fillId="0" borderId="4" xfId="0" applyFont="1" applyBorder="1">
      <alignment vertical="center"/>
    </xf>
    <xf numFmtId="0" fontId="4" fillId="0" borderId="5" xfId="0" applyFont="1" applyBorder="1">
      <alignment vertical="center"/>
    </xf>
    <xf numFmtId="42" fontId="4" fillId="0" borderId="5" xfId="0" applyNumberFormat="1" applyFont="1" applyBorder="1">
      <alignment vertical="center"/>
    </xf>
    <xf numFmtId="10" fontId="4" fillId="0" borderId="5" xfId="0" applyNumberFormat="1" applyFont="1" applyBorder="1">
      <alignment vertical="center"/>
    </xf>
    <xf numFmtId="0" fontId="4" fillId="0" borderId="1" xfId="0" applyFont="1" applyBorder="1" applyAlignment="1">
      <alignment vertical="center" wrapText="1"/>
    </xf>
    <xf numFmtId="0" fontId="4" fillId="0" borderId="1" xfId="0" applyFont="1" applyBorder="1">
      <alignment vertical="center"/>
    </xf>
    <xf numFmtId="0" fontId="4" fillId="0" borderId="13" xfId="0" applyFont="1" applyBorder="1" applyAlignment="1">
      <alignment vertical="center" wrapText="1"/>
    </xf>
    <xf numFmtId="0" fontId="4" fillId="0" borderId="10" xfId="0" applyFont="1" applyBorder="1" applyAlignment="1">
      <alignment horizontal="center" vertical="center"/>
    </xf>
    <xf numFmtId="0" fontId="4" fillId="0" borderId="1" xfId="0" applyFont="1" applyBorder="1" applyAlignment="1">
      <alignment horizontal="left" vertical="center" wrapText="1"/>
    </xf>
    <xf numFmtId="0" fontId="4" fillId="0" borderId="7" xfId="0" applyFont="1" applyBorder="1">
      <alignment vertical="center"/>
    </xf>
    <xf numFmtId="176" fontId="7" fillId="0" borderId="1" xfId="0" applyNumberFormat="1" applyFont="1" applyBorder="1">
      <alignment vertical="center"/>
    </xf>
    <xf numFmtId="176" fontId="8" fillId="0" borderId="1" xfId="0" applyNumberFormat="1" applyFont="1" applyBorder="1">
      <alignment vertical="center"/>
    </xf>
    <xf numFmtId="0" fontId="4" fillId="0" borderId="22" xfId="0" applyFont="1" applyBorder="1" applyAlignment="1">
      <alignment horizontal="left" vertical="center" wrapText="1"/>
    </xf>
    <xf numFmtId="42" fontId="4" fillId="0" borderId="22" xfId="0" applyNumberFormat="1" applyFont="1" applyBorder="1">
      <alignment vertical="center"/>
    </xf>
    <xf numFmtId="10" fontId="4" fillId="0" borderId="22" xfId="0" applyNumberFormat="1" applyFont="1" applyBorder="1">
      <alignment vertical="center"/>
    </xf>
    <xf numFmtId="0" fontId="4" fillId="0" borderId="22" xfId="0" applyFont="1" applyBorder="1" applyAlignment="1">
      <alignment vertical="center" wrapText="1"/>
    </xf>
    <xf numFmtId="0" fontId="4" fillId="0" borderId="8" xfId="0" applyFont="1" applyBorder="1" applyAlignment="1">
      <alignment horizontal="center" vertical="center" wrapText="1"/>
    </xf>
    <xf numFmtId="0" fontId="11" fillId="0" borderId="1" xfId="0" applyFont="1" applyBorder="1" applyAlignment="1">
      <alignment vertical="center" wrapText="1"/>
    </xf>
    <xf numFmtId="42" fontId="4" fillId="0" borderId="3" xfId="0" applyNumberFormat="1" applyFont="1" applyBorder="1">
      <alignment vertical="center"/>
    </xf>
    <xf numFmtId="42" fontId="10" fillId="0" borderId="1" xfId="0" applyNumberFormat="1" applyFont="1" applyBorder="1">
      <alignment vertical="center"/>
    </xf>
    <xf numFmtId="42" fontId="10" fillId="0" borderId="22" xfId="0" applyNumberFormat="1" applyFont="1" applyBorder="1">
      <alignment vertical="center"/>
    </xf>
    <xf numFmtId="0" fontId="4" fillId="0" borderId="1" xfId="0" applyFont="1" applyBorder="1" applyAlignment="1">
      <alignment horizontal="center" vertical="center" wrapText="1"/>
    </xf>
    <xf numFmtId="177" fontId="13" fillId="0" borderId="1" xfId="0" applyNumberFormat="1" applyFont="1" applyBorder="1" applyAlignment="1">
      <alignment horizontal="right" vertical="center"/>
    </xf>
    <xf numFmtId="0" fontId="4" fillId="0" borderId="24" xfId="0" applyFont="1" applyBorder="1" applyAlignment="1">
      <alignment horizontal="center" vertical="center" wrapText="1"/>
    </xf>
    <xf numFmtId="0" fontId="14" fillId="0" borderId="1" xfId="0" applyFont="1" applyBorder="1" applyAlignment="1">
      <alignment horizontal="center" vertical="center" wrapText="1"/>
    </xf>
    <xf numFmtId="177" fontId="4" fillId="0" borderId="1" xfId="0" applyNumberFormat="1" applyFont="1" applyBorder="1" applyAlignment="1">
      <alignment horizontal="right" vertical="center"/>
    </xf>
    <xf numFmtId="0" fontId="9" fillId="0" borderId="0" xfId="0" applyFont="1" applyAlignment="1">
      <alignment vertical="center" wrapText="1"/>
    </xf>
    <xf numFmtId="0" fontId="10" fillId="0" borderId="1" xfId="0" applyFont="1" applyBorder="1">
      <alignment vertical="center"/>
    </xf>
    <xf numFmtId="0" fontId="10" fillId="0" borderId="5" xfId="0" applyFont="1" applyBorder="1">
      <alignment vertical="center"/>
    </xf>
    <xf numFmtId="0" fontId="10" fillId="0" borderId="11" xfId="0" applyFont="1" applyBorder="1">
      <alignment vertical="center"/>
    </xf>
    <xf numFmtId="42" fontId="6" fillId="0" borderId="3" xfId="0" applyNumberFormat="1" applyFont="1" applyBorder="1">
      <alignment vertical="center"/>
    </xf>
    <xf numFmtId="42" fontId="6" fillId="0" borderId="6" xfId="0" applyNumberFormat="1" applyFont="1" applyBorder="1">
      <alignment vertical="center"/>
    </xf>
    <xf numFmtId="0" fontId="15" fillId="0" borderId="1" xfId="0" applyFont="1" applyBorder="1" applyAlignment="1">
      <alignment vertical="center" wrapText="1"/>
    </xf>
    <xf numFmtId="0" fontId="6" fillId="0" borderId="1" xfId="0" applyFont="1" applyBorder="1" applyAlignment="1">
      <alignment horizontal="left" vertical="top" wrapText="1"/>
    </xf>
    <xf numFmtId="0" fontId="6" fillId="0" borderId="10" xfId="0" applyFont="1" applyBorder="1" applyAlignment="1">
      <alignment vertical="center" wrapText="1"/>
    </xf>
    <xf numFmtId="0" fontId="6" fillId="0" borderId="23" xfId="0" applyFont="1" applyBorder="1" applyAlignment="1">
      <alignment vertical="center" wrapText="1"/>
    </xf>
    <xf numFmtId="176" fontId="4" fillId="0" borderId="1" xfId="1" applyNumberFormat="1" applyFont="1" applyBorder="1" applyAlignment="1">
      <alignment vertical="center" wrapText="1"/>
    </xf>
    <xf numFmtId="0" fontId="6" fillId="0" borderId="22" xfId="0" applyFont="1" applyBorder="1" applyAlignment="1">
      <alignment horizontal="left" vertical="top" wrapText="1"/>
    </xf>
    <xf numFmtId="0" fontId="16" fillId="0" borderId="1" xfId="0" applyFont="1" applyBorder="1" applyAlignment="1">
      <alignment vertical="center" wrapText="1"/>
    </xf>
    <xf numFmtId="0" fontId="6" fillId="0" borderId="22" xfId="0" applyFont="1" applyBorder="1" applyAlignment="1">
      <alignment vertical="center" wrapText="1"/>
    </xf>
    <xf numFmtId="0" fontId="12" fillId="0" borderId="1" xfId="0" applyFont="1" applyBorder="1" applyAlignment="1">
      <alignment vertical="center" wrapText="1"/>
    </xf>
    <xf numFmtId="0" fontId="7" fillId="0" borderId="0" xfId="1" applyFont="1" applyAlignment="1">
      <alignment horizontal="center" vertical="center" wrapText="1"/>
    </xf>
    <xf numFmtId="0" fontId="7" fillId="0" borderId="0" xfId="1" applyFont="1" applyAlignment="1">
      <alignment horizontal="center" vertical="center"/>
    </xf>
    <xf numFmtId="0" fontId="5" fillId="0" borderId="0" xfId="0" applyFont="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2" xfId="0" applyFont="1" applyBorder="1" applyAlignment="1">
      <alignment horizontal="center" vertical="center"/>
    </xf>
    <xf numFmtId="10" fontId="4" fillId="0" borderId="22" xfId="0" applyNumberFormat="1" applyFont="1" applyBorder="1" applyAlignment="1">
      <alignment horizontal="center" vertical="center"/>
    </xf>
    <xf numFmtId="10" fontId="4" fillId="0" borderId="13" xfId="0" applyNumberFormat="1" applyFont="1" applyBorder="1" applyAlignment="1">
      <alignment horizontal="center" vertical="center"/>
    </xf>
    <xf numFmtId="42" fontId="4" fillId="0" borderId="22" xfId="0" applyNumberFormat="1" applyFont="1" applyBorder="1" applyAlignment="1">
      <alignment horizontal="center" vertical="center"/>
    </xf>
    <xf numFmtId="42" fontId="4" fillId="0" borderId="13" xfId="0" applyNumberFormat="1" applyFont="1" applyBorder="1" applyAlignment="1">
      <alignment horizontal="center" vertical="center"/>
    </xf>
    <xf numFmtId="177" fontId="13" fillId="0" borderId="22" xfId="0" applyNumberFormat="1" applyFont="1" applyBorder="1" applyAlignment="1">
      <alignment horizontal="center" vertical="center"/>
    </xf>
    <xf numFmtId="177" fontId="13" fillId="0" borderId="13" xfId="0" applyNumberFormat="1" applyFont="1" applyBorder="1" applyAlignment="1">
      <alignment horizontal="center" vertical="center"/>
    </xf>
    <xf numFmtId="0" fontId="4" fillId="0" borderId="2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6" xfId="0" applyFont="1" applyBorder="1" applyAlignment="1">
      <alignment horizontal="center" vertical="center"/>
    </xf>
    <xf numFmtId="0" fontId="4" fillId="0" borderId="17" xfId="0" applyFont="1" applyBorder="1" applyAlignment="1">
      <alignment horizontal="center" vertical="center"/>
    </xf>
    <xf numFmtId="42" fontId="6" fillId="0" borderId="26" xfId="0" applyNumberFormat="1" applyFont="1" applyBorder="1" applyAlignment="1">
      <alignment horizontal="center" vertical="center"/>
    </xf>
    <xf numFmtId="42" fontId="6" fillId="0" borderId="27" xfId="0" applyNumberFormat="1" applyFont="1" applyBorder="1" applyAlignment="1">
      <alignment horizontal="center" vertical="center"/>
    </xf>
    <xf numFmtId="0" fontId="9" fillId="0" borderId="0" xfId="0" applyFont="1" applyAlignment="1">
      <alignment horizontal="center" vertical="center" wrapText="1"/>
    </xf>
    <xf numFmtId="0" fontId="4" fillId="0" borderId="1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4" xfId="0" applyFont="1" applyBorder="1" applyAlignment="1">
      <alignment horizontal="center" vertical="center" wrapText="1"/>
    </xf>
    <xf numFmtId="0" fontId="4" fillId="0" borderId="21" xfId="0" applyFont="1" applyBorder="1" applyAlignment="1">
      <alignment horizontal="center" vertical="center"/>
    </xf>
    <xf numFmtId="0" fontId="4" fillId="0" borderId="25" xfId="0" applyFont="1" applyBorder="1" applyAlignment="1">
      <alignment horizontal="center" vertical="center" wrapText="1"/>
    </xf>
    <xf numFmtId="0" fontId="17" fillId="0" borderId="1" xfId="0" applyFont="1" applyBorder="1" applyAlignment="1">
      <alignment vertical="center" wrapText="1"/>
    </xf>
  </cellXfs>
  <cellStyles count="2">
    <cellStyle name="一般" xfId="0" builtinId="0"/>
    <cellStyle name="一般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8"/>
  <sheetViews>
    <sheetView tabSelected="1" workbookViewId="0">
      <selection activeCell="A2" sqref="A2"/>
    </sheetView>
  </sheetViews>
  <sheetFormatPr defaultRowHeight="16.5"/>
  <cols>
    <col min="1" max="1" width="16.25" customWidth="1"/>
    <col min="2" max="2" width="17.125" customWidth="1"/>
    <col min="3" max="3" width="17.625" bestFit="1" customWidth="1"/>
    <col min="4" max="4" width="17.625" customWidth="1"/>
    <col min="5" max="5" width="17.125" customWidth="1"/>
    <col min="6" max="6" width="13.125" customWidth="1"/>
    <col min="7" max="7" width="18.25" customWidth="1"/>
    <col min="8" max="8" width="8.75" customWidth="1"/>
  </cols>
  <sheetData>
    <row r="1" spans="1:8" ht="64.5" customHeight="1">
      <c r="A1" s="65" t="s">
        <v>156</v>
      </c>
      <c r="B1" s="66"/>
      <c r="C1" s="66"/>
      <c r="D1" s="66"/>
      <c r="E1" s="66"/>
      <c r="F1" s="66"/>
      <c r="G1" s="66"/>
      <c r="H1" s="66"/>
    </row>
    <row r="2" spans="1:8" ht="33" customHeight="1" thickBot="1">
      <c r="A2" t="s">
        <v>162</v>
      </c>
    </row>
    <row r="3" spans="1:8" ht="42.75" thickTop="1">
      <c r="A3" s="1" t="s">
        <v>0</v>
      </c>
      <c r="B3" s="2" t="s">
        <v>72</v>
      </c>
      <c r="C3" s="3" t="s">
        <v>1</v>
      </c>
      <c r="D3" s="3" t="s">
        <v>78</v>
      </c>
      <c r="E3" s="2" t="s">
        <v>2</v>
      </c>
      <c r="F3" s="9" t="s">
        <v>3</v>
      </c>
      <c r="G3" s="4" t="s">
        <v>92</v>
      </c>
      <c r="H3" s="1" t="s">
        <v>4</v>
      </c>
    </row>
    <row r="4" spans="1:8" ht="21">
      <c r="A4" s="5" t="s">
        <v>5</v>
      </c>
      <c r="B4" s="6">
        <f>'111新化水電'!C7</f>
        <v>14553812</v>
      </c>
      <c r="C4" s="34">
        <f t="shared" ref="C4:C16" si="0">B4</f>
        <v>14553812</v>
      </c>
      <c r="D4" s="34"/>
      <c r="E4" s="10">
        <f>'111新化水電'!D7</f>
        <v>13631410</v>
      </c>
      <c r="F4" s="7">
        <f t="shared" ref="F4:F16" si="1">E4/C4</f>
        <v>0.9366212783290041</v>
      </c>
      <c r="G4" s="6">
        <f t="shared" ref="G4:G15" si="2">SUM(C4-E4)</f>
        <v>922402</v>
      </c>
      <c r="H4" s="8"/>
    </row>
    <row r="5" spans="1:8" ht="21">
      <c r="A5" s="11" t="s">
        <v>6</v>
      </c>
      <c r="B5" s="10">
        <f>'111崙頂'!C13</f>
        <v>1000000</v>
      </c>
      <c r="C5" s="35">
        <f t="shared" si="0"/>
        <v>1000000</v>
      </c>
      <c r="D5" s="35">
        <v>10500</v>
      </c>
      <c r="E5" s="10">
        <f>'111崙頂'!D13</f>
        <v>892320</v>
      </c>
      <c r="F5" s="7">
        <f t="shared" si="1"/>
        <v>0.89232</v>
      </c>
      <c r="G5" s="6">
        <f t="shared" si="2"/>
        <v>107680</v>
      </c>
      <c r="H5" s="12"/>
    </row>
    <row r="6" spans="1:8" ht="21">
      <c r="A6" s="11" t="s">
        <v>7</v>
      </c>
      <c r="B6" s="10">
        <f>'111全興'!C14</f>
        <v>1000000</v>
      </c>
      <c r="C6" s="35">
        <f t="shared" si="0"/>
        <v>1000000</v>
      </c>
      <c r="D6" s="35"/>
      <c r="E6" s="10">
        <f>'111全興'!D14</f>
        <v>999975</v>
      </c>
      <c r="F6" s="7">
        <f t="shared" si="1"/>
        <v>0.99997499999999995</v>
      </c>
      <c r="G6" s="6">
        <f t="shared" si="2"/>
        <v>25</v>
      </c>
      <c r="H6" s="12"/>
    </row>
    <row r="7" spans="1:8" ht="21">
      <c r="A7" s="11" t="s">
        <v>8</v>
      </c>
      <c r="B7" s="10">
        <f>'111唪口'!C13</f>
        <v>1000000</v>
      </c>
      <c r="C7" s="35">
        <f>B7</f>
        <v>1000000</v>
      </c>
      <c r="D7" s="35">
        <v>80000</v>
      </c>
      <c r="E7" s="10">
        <f>'111唪口'!D13</f>
        <v>480000</v>
      </c>
      <c r="F7" s="7">
        <f t="shared" si="1"/>
        <v>0.48</v>
      </c>
      <c r="G7" s="6">
        <f t="shared" si="2"/>
        <v>520000</v>
      </c>
      <c r="H7" s="12"/>
    </row>
    <row r="8" spans="1:8" ht="21">
      <c r="A8" s="11" t="s">
        <v>9</v>
      </c>
      <c r="B8" s="10">
        <f>'111北勢'!C14</f>
        <v>1000000</v>
      </c>
      <c r="C8" s="35">
        <f t="shared" si="0"/>
        <v>1000000</v>
      </c>
      <c r="D8" s="35">
        <v>103748</v>
      </c>
      <c r="E8" s="10">
        <f>'111北勢'!D14</f>
        <v>675170</v>
      </c>
      <c r="F8" s="7">
        <f t="shared" si="1"/>
        <v>0.67517000000000005</v>
      </c>
      <c r="G8" s="6">
        <f t="shared" si="2"/>
        <v>324830</v>
      </c>
      <c r="H8" s="12"/>
    </row>
    <row r="9" spans="1:8" ht="21">
      <c r="A9" s="11" t="s">
        <v>10</v>
      </c>
      <c r="B9" s="10">
        <f>'111協興'!C14</f>
        <v>1000000</v>
      </c>
      <c r="C9" s="35">
        <f t="shared" si="0"/>
        <v>1000000</v>
      </c>
      <c r="D9" s="35">
        <v>50000</v>
      </c>
      <c r="E9" s="10">
        <f>'111協興'!D14</f>
        <v>370855</v>
      </c>
      <c r="F9" s="7">
        <f t="shared" si="1"/>
        <v>0.37085499999999999</v>
      </c>
      <c r="G9" s="6">
        <f t="shared" si="2"/>
        <v>629145</v>
      </c>
      <c r="H9" s="12"/>
    </row>
    <row r="10" spans="1:8" ht="21">
      <c r="A10" s="11" t="s">
        <v>11</v>
      </c>
      <c r="B10" s="10">
        <f>'111豐榮'!C16</f>
        <v>1000000</v>
      </c>
      <c r="C10" s="35">
        <f t="shared" si="0"/>
        <v>1000000</v>
      </c>
      <c r="D10" s="35">
        <v>208908</v>
      </c>
      <c r="E10" s="10">
        <f>'111豐榮'!D16</f>
        <v>952463</v>
      </c>
      <c r="F10" s="7">
        <f t="shared" si="1"/>
        <v>0.95246299999999995</v>
      </c>
      <c r="G10" s="6">
        <f t="shared" si="2"/>
        <v>47537</v>
      </c>
      <c r="H10" s="12"/>
    </row>
    <row r="11" spans="1:8" ht="21">
      <c r="A11" s="11" t="s">
        <v>12</v>
      </c>
      <c r="B11" s="10">
        <f>SUM(B4:B10)</f>
        <v>20553812</v>
      </c>
      <c r="C11" s="35">
        <f t="shared" si="0"/>
        <v>20553812</v>
      </c>
      <c r="D11" s="35">
        <f>SUM(D4:D10)</f>
        <v>453156</v>
      </c>
      <c r="E11" s="10">
        <f>SUM(E4:E10)</f>
        <v>18002193</v>
      </c>
      <c r="F11" s="7">
        <f t="shared" si="1"/>
        <v>0.87585665374384081</v>
      </c>
      <c r="G11" s="6">
        <f t="shared" si="2"/>
        <v>2551619</v>
      </c>
      <c r="H11" s="12"/>
    </row>
    <row r="12" spans="1:8" ht="21">
      <c r="A12" s="11" t="s">
        <v>8</v>
      </c>
      <c r="B12" s="10">
        <f>'111唪口水電'!C7</f>
        <v>4590917</v>
      </c>
      <c r="C12" s="35">
        <f t="shared" si="0"/>
        <v>4590917</v>
      </c>
      <c r="D12" s="35"/>
      <c r="E12" s="10">
        <f>'111唪口水電'!D7</f>
        <v>4217760</v>
      </c>
      <c r="F12" s="7">
        <f t="shared" si="1"/>
        <v>0.91871841725738013</v>
      </c>
      <c r="G12" s="6">
        <f t="shared" si="2"/>
        <v>373157</v>
      </c>
      <c r="H12" s="8"/>
    </row>
    <row r="13" spans="1:8" ht="21">
      <c r="A13" s="11" t="s">
        <v>12</v>
      </c>
      <c r="B13" s="10">
        <f>SUM(B12)</f>
        <v>4590917</v>
      </c>
      <c r="C13" s="35">
        <f t="shared" si="0"/>
        <v>4590917</v>
      </c>
      <c r="D13" s="35">
        <f>D12</f>
        <v>0</v>
      </c>
      <c r="E13" s="10">
        <f>SUM(E12)</f>
        <v>4217760</v>
      </c>
      <c r="F13" s="7">
        <f t="shared" si="1"/>
        <v>0.91871841725738013</v>
      </c>
      <c r="G13" s="6">
        <f t="shared" si="2"/>
        <v>373157</v>
      </c>
      <c r="H13" s="12"/>
    </row>
    <row r="14" spans="1:8" ht="21">
      <c r="A14" s="11" t="s">
        <v>83</v>
      </c>
      <c r="B14" s="10">
        <f>行政作業費!C7</f>
        <v>52191</v>
      </c>
      <c r="C14" s="35">
        <f>B14</f>
        <v>52191</v>
      </c>
      <c r="D14" s="35">
        <v>5683</v>
      </c>
      <c r="E14" s="10">
        <f>行政作業費!D7</f>
        <v>41905</v>
      </c>
      <c r="F14" s="7">
        <f t="shared" si="1"/>
        <v>0.80291621160736526</v>
      </c>
      <c r="G14" s="6">
        <f>SUM(C14-E14)</f>
        <v>10286</v>
      </c>
      <c r="H14" s="8"/>
    </row>
    <row r="15" spans="1:8" ht="21">
      <c r="A15" s="11" t="s">
        <v>84</v>
      </c>
      <c r="B15" s="10">
        <f>B14</f>
        <v>52191</v>
      </c>
      <c r="C15" s="35">
        <f>B15</f>
        <v>52191</v>
      </c>
      <c r="D15" s="35">
        <f>D14</f>
        <v>5683</v>
      </c>
      <c r="E15" s="10">
        <f>E14</f>
        <v>41905</v>
      </c>
      <c r="F15" s="7">
        <f t="shared" si="1"/>
        <v>0.80291621160736526</v>
      </c>
      <c r="G15" s="6">
        <f t="shared" si="2"/>
        <v>10286</v>
      </c>
      <c r="H15" s="12"/>
    </row>
    <row r="16" spans="1:8" ht="21">
      <c r="A16" s="5" t="s">
        <v>13</v>
      </c>
      <c r="B16" s="6">
        <f>SUM(B11+B13+B15)</f>
        <v>25196920</v>
      </c>
      <c r="C16" s="34">
        <f t="shared" si="0"/>
        <v>25196920</v>
      </c>
      <c r="D16" s="34">
        <f>D11+D13+D15</f>
        <v>458839</v>
      </c>
      <c r="E16" s="10">
        <f>SUM(E11+E13+E15)</f>
        <v>22261858</v>
      </c>
      <c r="F16" s="7">
        <f t="shared" si="1"/>
        <v>0.88351504866467812</v>
      </c>
      <c r="G16" s="6">
        <f>G11+G13+G15</f>
        <v>2935062</v>
      </c>
      <c r="H16" s="8"/>
    </row>
    <row r="17" spans="1:8">
      <c r="A17" s="14" t="s">
        <v>100</v>
      </c>
      <c r="B17" s="13"/>
      <c r="C17" s="13"/>
      <c r="D17" s="13"/>
      <c r="E17" s="13"/>
      <c r="F17" s="13"/>
      <c r="G17" s="13"/>
      <c r="H17" s="13"/>
    </row>
    <row r="18" spans="1:8" ht="21">
      <c r="A18" s="15" t="s">
        <v>14</v>
      </c>
    </row>
  </sheetData>
  <mergeCells count="1">
    <mergeCell ref="A1:H1"/>
  </mergeCells>
  <phoneticPr fontId="1" type="noConversion"/>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7"/>
  <sheetViews>
    <sheetView topLeftCell="A4" workbookViewId="0">
      <selection activeCell="D6" sqref="D6"/>
    </sheetView>
  </sheetViews>
  <sheetFormatPr defaultRowHeight="16.5"/>
  <cols>
    <col min="1" max="1" width="7.375" customWidth="1"/>
    <col min="2" max="2" width="30.75" customWidth="1"/>
    <col min="3" max="5" width="15.75" customWidth="1"/>
    <col min="6" max="6" width="38.75" customWidth="1"/>
    <col min="7" max="7" width="12.875" customWidth="1"/>
  </cols>
  <sheetData>
    <row r="1" spans="1:8" ht="75" customHeight="1">
      <c r="A1" s="83" t="str">
        <f>'111年總表'!A1</f>
        <v>臺南市新化區暨唪口里辦理
「111年度臺南市永康垃圾資源回收(焚化)廠營運階段回饋金」112年度12月份年末執行情況表(因業務需要，請准於全部保留)</v>
      </c>
      <c r="B1" s="83"/>
      <c r="C1" s="83"/>
      <c r="D1" s="83"/>
      <c r="E1" s="83"/>
      <c r="F1" s="83"/>
      <c r="G1" s="83"/>
      <c r="H1" s="83"/>
    </row>
    <row r="2" spans="1:8" ht="17.25" thickBot="1">
      <c r="A2" t="str">
        <f>'111年總表'!A2</f>
        <v>製表日期：112年12月28日</v>
      </c>
    </row>
    <row r="3" spans="1:8" ht="17.25" customHeight="1" thickTop="1">
      <c r="A3" s="68" t="s">
        <v>31</v>
      </c>
      <c r="B3" s="70" t="s">
        <v>32</v>
      </c>
      <c r="C3" s="70"/>
      <c r="D3" s="70"/>
      <c r="E3" s="70"/>
      <c r="F3" s="70"/>
      <c r="G3" s="16"/>
    </row>
    <row r="4" spans="1:8">
      <c r="A4" s="69"/>
      <c r="B4" s="17" t="s">
        <v>33</v>
      </c>
      <c r="C4" s="18" t="s">
        <v>34</v>
      </c>
      <c r="D4" s="18" t="s">
        <v>35</v>
      </c>
      <c r="E4" s="19" t="s">
        <v>36</v>
      </c>
      <c r="F4" s="17" t="s">
        <v>37</v>
      </c>
      <c r="G4" s="20" t="s">
        <v>98</v>
      </c>
    </row>
    <row r="5" spans="1:8" ht="45">
      <c r="A5" s="77" t="s">
        <v>65</v>
      </c>
      <c r="B5" s="28" t="s">
        <v>66</v>
      </c>
      <c r="C5" s="22">
        <v>200000</v>
      </c>
      <c r="D5" s="22">
        <v>200000</v>
      </c>
      <c r="E5" s="23">
        <f t="shared" ref="E5:E16" si="0">D5/C5</f>
        <v>1</v>
      </c>
      <c r="F5" s="93" t="s">
        <v>161</v>
      </c>
      <c r="G5" s="42">
        <f>C5-D5</f>
        <v>0</v>
      </c>
    </row>
    <row r="6" spans="1:8" ht="71.25">
      <c r="A6" s="92"/>
      <c r="B6" s="28" t="s">
        <v>67</v>
      </c>
      <c r="C6" s="22">
        <v>20000</v>
      </c>
      <c r="D6" s="43">
        <v>20000</v>
      </c>
      <c r="E6" s="23">
        <f>D6/C6</f>
        <v>1</v>
      </c>
      <c r="F6" s="61" t="s">
        <v>110</v>
      </c>
      <c r="G6" s="42">
        <f>C6-D6</f>
        <v>0</v>
      </c>
    </row>
    <row r="7" spans="1:8" ht="42.75">
      <c r="A7" s="92"/>
      <c r="B7" s="28" t="s">
        <v>68</v>
      </c>
      <c r="C7" s="22">
        <v>30000</v>
      </c>
      <c r="D7" s="43">
        <v>8908</v>
      </c>
      <c r="E7" s="23">
        <f t="shared" si="0"/>
        <v>0.29693333333333333</v>
      </c>
      <c r="F7" s="64" t="s">
        <v>147</v>
      </c>
      <c r="G7" s="42">
        <f t="shared" ref="G7:G16" si="1">C7-D7</f>
        <v>21092</v>
      </c>
    </row>
    <row r="8" spans="1:8" ht="90" customHeight="1">
      <c r="A8" s="92"/>
      <c r="B8" s="62" t="s">
        <v>120</v>
      </c>
      <c r="C8" s="22">
        <v>140000</v>
      </c>
      <c r="D8" s="22">
        <v>140000</v>
      </c>
      <c r="E8" s="23">
        <f t="shared" si="0"/>
        <v>1</v>
      </c>
      <c r="F8" s="21" t="s">
        <v>136</v>
      </c>
      <c r="G8" s="42">
        <f t="shared" si="1"/>
        <v>0</v>
      </c>
    </row>
    <row r="9" spans="1:8" ht="85.5">
      <c r="A9" s="92"/>
      <c r="B9" s="28" t="s">
        <v>69</v>
      </c>
      <c r="C9" s="22">
        <v>160000</v>
      </c>
      <c r="D9" s="22">
        <v>160000</v>
      </c>
      <c r="E9" s="23">
        <f t="shared" si="0"/>
        <v>1</v>
      </c>
      <c r="F9" s="21" t="s">
        <v>135</v>
      </c>
      <c r="G9" s="42">
        <f t="shared" si="1"/>
        <v>0</v>
      </c>
    </row>
    <row r="10" spans="1:8" ht="85.5">
      <c r="A10" s="92"/>
      <c r="B10" s="39" t="s">
        <v>70</v>
      </c>
      <c r="C10" s="37">
        <v>80000</v>
      </c>
      <c r="D10" s="37">
        <v>80000</v>
      </c>
      <c r="E10" s="38">
        <f t="shared" si="0"/>
        <v>1</v>
      </c>
      <c r="F10" s="21" t="s">
        <v>116</v>
      </c>
      <c r="G10" s="42">
        <f t="shared" si="1"/>
        <v>0</v>
      </c>
    </row>
    <row r="11" spans="1:8" ht="57">
      <c r="A11" s="92"/>
      <c r="B11" s="39" t="s">
        <v>71</v>
      </c>
      <c r="C11" s="37">
        <v>30000</v>
      </c>
      <c r="D11" s="37">
        <v>30000</v>
      </c>
      <c r="E11" s="38">
        <f t="shared" si="0"/>
        <v>1</v>
      </c>
      <c r="F11" s="21" t="s">
        <v>124</v>
      </c>
      <c r="G11" s="42">
        <f t="shared" si="1"/>
        <v>0</v>
      </c>
    </row>
    <row r="12" spans="1:8" ht="77.25" customHeight="1">
      <c r="A12" s="92"/>
      <c r="B12" s="39" t="s">
        <v>102</v>
      </c>
      <c r="C12" s="37">
        <v>140000</v>
      </c>
      <c r="D12" s="37">
        <v>113595</v>
      </c>
      <c r="E12" s="38">
        <f t="shared" si="0"/>
        <v>0.81139285714285714</v>
      </c>
      <c r="F12" s="63" t="s">
        <v>119</v>
      </c>
      <c r="G12" s="42">
        <f t="shared" si="1"/>
        <v>26405</v>
      </c>
    </row>
    <row r="13" spans="1:8" ht="40.5" customHeight="1">
      <c r="A13" s="92"/>
      <c r="B13" s="28" t="s">
        <v>90</v>
      </c>
      <c r="C13" s="22">
        <v>30000</v>
      </c>
      <c r="D13" s="43">
        <v>30000</v>
      </c>
      <c r="E13" s="23">
        <f>D13/C13</f>
        <v>1</v>
      </c>
      <c r="F13" s="57" t="s">
        <v>104</v>
      </c>
      <c r="G13" s="42">
        <f>C13-D13</f>
        <v>0</v>
      </c>
    </row>
    <row r="14" spans="1:8" ht="71.25">
      <c r="A14" s="92"/>
      <c r="B14" s="28" t="s">
        <v>91</v>
      </c>
      <c r="C14" s="22">
        <v>120000</v>
      </c>
      <c r="D14" s="44">
        <v>120000</v>
      </c>
      <c r="E14" s="23">
        <f>D14/C14</f>
        <v>1</v>
      </c>
      <c r="F14" s="61" t="s">
        <v>109</v>
      </c>
      <c r="G14" s="42">
        <f>C14-D14</f>
        <v>0</v>
      </c>
    </row>
    <row r="15" spans="1:8" ht="35.25" customHeight="1">
      <c r="A15" s="78"/>
      <c r="B15" s="39" t="s">
        <v>95</v>
      </c>
      <c r="C15" s="37">
        <v>50000</v>
      </c>
      <c r="D15" s="44">
        <v>49960</v>
      </c>
      <c r="E15" s="38">
        <f>D15/C15</f>
        <v>0.99919999999999998</v>
      </c>
      <c r="F15" s="61" t="s">
        <v>108</v>
      </c>
      <c r="G15" s="42">
        <f>C15-D15</f>
        <v>40</v>
      </c>
    </row>
    <row r="16" spans="1:8" ht="17.25" thickBot="1">
      <c r="A16" s="29"/>
      <c r="B16" s="25" t="s">
        <v>41</v>
      </c>
      <c r="C16" s="26">
        <f>SUM(C5:C15)</f>
        <v>1000000</v>
      </c>
      <c r="D16" s="26">
        <f>SUM(D5:D15)</f>
        <v>952463</v>
      </c>
      <c r="E16" s="27">
        <f t="shared" si="0"/>
        <v>0.95246299999999995</v>
      </c>
      <c r="F16" s="25"/>
      <c r="G16" s="42">
        <f t="shared" si="1"/>
        <v>47537</v>
      </c>
    </row>
    <row r="17" ht="17.25" thickTop="1"/>
  </sheetData>
  <mergeCells count="4">
    <mergeCell ref="A1:H1"/>
    <mergeCell ref="A3:A4"/>
    <mergeCell ref="B3:F3"/>
    <mergeCell ref="A5:A15"/>
  </mergeCells>
  <phoneticPr fontId="1" type="noConversion"/>
  <pageMargins left="0.70866141732283472" right="0.70866141732283472" top="0.74803149606299213" bottom="0.74803149606299213" header="0.31496062992125984" footer="0.31496062992125984"/>
  <pageSetup paperSize="9" scale="6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8"/>
  <sheetViews>
    <sheetView topLeftCell="A4" workbookViewId="0">
      <selection activeCell="F6" sqref="F6"/>
    </sheetView>
  </sheetViews>
  <sheetFormatPr defaultRowHeight="16.5"/>
  <cols>
    <col min="1" max="1" width="7" customWidth="1"/>
    <col min="2" max="2" width="28.125" customWidth="1"/>
    <col min="3" max="5" width="15.75" customWidth="1"/>
    <col min="6" max="6" width="36.75" customWidth="1"/>
    <col min="7" max="7" width="13.125" bestFit="1" customWidth="1"/>
  </cols>
  <sheetData>
    <row r="1" spans="1:8" ht="72.75" customHeight="1">
      <c r="A1" s="67" t="str">
        <f>'111年總表'!A1</f>
        <v>臺南市新化區暨唪口里辦理
「111年度臺南市永康垃圾資源回收(焚化)廠營運階段回饋金」112年度12月份年末執行情況表(因業務需要，請准於全部保留)</v>
      </c>
      <c r="B1" s="67"/>
      <c r="C1" s="67"/>
      <c r="D1" s="67"/>
      <c r="E1" s="67"/>
      <c r="F1" s="67"/>
      <c r="G1" s="67"/>
      <c r="H1" s="67"/>
    </row>
    <row r="2" spans="1:8" ht="17.25" thickBot="1">
      <c r="A2" t="str">
        <f>'111年總表'!A2</f>
        <v>製表日期：112年12月28日</v>
      </c>
    </row>
    <row r="3" spans="1:8" ht="17.25" thickTop="1">
      <c r="A3" s="68" t="s">
        <v>15</v>
      </c>
      <c r="B3" s="70" t="s">
        <v>16</v>
      </c>
      <c r="C3" s="70"/>
      <c r="D3" s="70"/>
      <c r="E3" s="70"/>
      <c r="F3" s="70"/>
      <c r="G3" s="16"/>
    </row>
    <row r="4" spans="1:8" ht="35.25" customHeight="1">
      <c r="A4" s="69"/>
      <c r="B4" s="17" t="s">
        <v>17</v>
      </c>
      <c r="C4" s="18" t="s">
        <v>18</v>
      </c>
      <c r="D4" s="18" t="s">
        <v>19</v>
      </c>
      <c r="E4" s="19" t="s">
        <v>20</v>
      </c>
      <c r="F4" s="17" t="s">
        <v>21</v>
      </c>
      <c r="G4" s="20" t="s">
        <v>99</v>
      </c>
    </row>
    <row r="5" spans="1:8" ht="327.75">
      <c r="A5" s="79" t="s">
        <v>22</v>
      </c>
      <c r="B5" s="77" t="s">
        <v>73</v>
      </c>
      <c r="C5" s="75">
        <v>14553812</v>
      </c>
      <c r="D5" s="73">
        <v>13631410</v>
      </c>
      <c r="E5" s="71">
        <f>D5/C5</f>
        <v>0.9366212783290041</v>
      </c>
      <c r="F5" s="21" t="s">
        <v>122</v>
      </c>
      <c r="G5" s="81">
        <f>C5-D5</f>
        <v>922402</v>
      </c>
    </row>
    <row r="6" spans="1:8" ht="114">
      <c r="A6" s="80"/>
      <c r="B6" s="78"/>
      <c r="C6" s="76"/>
      <c r="D6" s="74"/>
      <c r="E6" s="72"/>
      <c r="F6" s="63" t="s">
        <v>142</v>
      </c>
      <c r="G6" s="82"/>
    </row>
    <row r="7" spans="1:8" ht="17.25" thickBot="1">
      <c r="A7" s="24"/>
      <c r="B7" s="25" t="s">
        <v>23</v>
      </c>
      <c r="C7" s="26">
        <f>SUM(C5:C5)</f>
        <v>14553812</v>
      </c>
      <c r="D7" s="26">
        <f>SUM(D5)</f>
        <v>13631410</v>
      </c>
      <c r="E7" s="27">
        <f>D7/C7</f>
        <v>0.9366212783290041</v>
      </c>
      <c r="F7" s="25"/>
      <c r="G7" s="55">
        <f>C7-D7</f>
        <v>922402</v>
      </c>
    </row>
    <row r="8" spans="1:8" ht="17.25" thickTop="1"/>
  </sheetData>
  <mergeCells count="9">
    <mergeCell ref="A1:H1"/>
    <mergeCell ref="A3:A4"/>
    <mergeCell ref="B3:F3"/>
    <mergeCell ref="E5:E6"/>
    <mergeCell ref="D5:D6"/>
    <mergeCell ref="C5:C6"/>
    <mergeCell ref="B5:B6"/>
    <mergeCell ref="A5:A6"/>
    <mergeCell ref="G5:G6"/>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8"/>
  <sheetViews>
    <sheetView topLeftCell="A4" workbookViewId="0">
      <selection activeCell="C12" sqref="C12"/>
    </sheetView>
  </sheetViews>
  <sheetFormatPr defaultRowHeight="16.5"/>
  <cols>
    <col min="1" max="1" width="14.125" customWidth="1"/>
    <col min="2" max="2" width="15.125" customWidth="1"/>
    <col min="3" max="3" width="13.875" customWidth="1"/>
    <col min="4" max="4" width="13.375" customWidth="1"/>
    <col min="5" max="5" width="15.125" customWidth="1"/>
    <col min="6" max="6" width="18.5" customWidth="1"/>
    <col min="7" max="7" width="27.25" customWidth="1"/>
    <col min="8" max="8" width="7.625" hidden="1" customWidth="1"/>
  </cols>
  <sheetData>
    <row r="1" spans="1:8" ht="99.75" customHeight="1">
      <c r="A1" s="67" t="str">
        <f>'111年總表'!A1</f>
        <v>臺南市新化區暨唪口里辦理
「111年度臺南市永康垃圾資源回收(焚化)廠營運階段回饋金」112年度12月份年末執行情況表(因業務需要，請准於全部保留)</v>
      </c>
      <c r="B1" s="67"/>
      <c r="C1" s="67"/>
      <c r="D1" s="67"/>
      <c r="E1" s="67"/>
      <c r="F1" s="67"/>
      <c r="G1" s="67"/>
      <c r="H1" s="67"/>
    </row>
    <row r="2" spans="1:8" ht="17.25" thickBot="1">
      <c r="A2" t="str">
        <f>'111年總表'!A2</f>
        <v>製表日期：112年12月28日</v>
      </c>
    </row>
    <row r="3" spans="1:8" ht="17.25" thickTop="1">
      <c r="A3" s="68" t="s">
        <v>15</v>
      </c>
      <c r="B3" s="70" t="s">
        <v>32</v>
      </c>
      <c r="C3" s="70"/>
      <c r="D3" s="70"/>
      <c r="E3" s="70"/>
      <c r="F3" s="70"/>
      <c r="G3" s="16"/>
    </row>
    <row r="4" spans="1:8">
      <c r="A4" s="69"/>
      <c r="B4" s="17" t="s">
        <v>17</v>
      </c>
      <c r="C4" s="18" t="s">
        <v>34</v>
      </c>
      <c r="D4" s="18" t="s">
        <v>19</v>
      </c>
      <c r="E4" s="19" t="s">
        <v>20</v>
      </c>
      <c r="F4" s="17" t="s">
        <v>21</v>
      </c>
      <c r="G4" s="20" t="s">
        <v>98</v>
      </c>
    </row>
    <row r="5" spans="1:8" ht="82.5" customHeight="1">
      <c r="A5" s="79" t="s">
        <v>22</v>
      </c>
      <c r="B5" s="45" t="s">
        <v>85</v>
      </c>
      <c r="C5" s="46">
        <v>8399</v>
      </c>
      <c r="E5" s="23">
        <f>D5/C5</f>
        <v>0</v>
      </c>
      <c r="F5" s="45"/>
      <c r="G5" s="54">
        <f>C5-D5</f>
        <v>8399</v>
      </c>
    </row>
    <row r="6" spans="1:8" ht="242.25">
      <c r="A6" s="80"/>
      <c r="B6" s="45" t="s">
        <v>74</v>
      </c>
      <c r="C6" s="46">
        <v>43792</v>
      </c>
      <c r="D6" s="22">
        <v>41905</v>
      </c>
      <c r="E6" s="23">
        <f>D6/C6</f>
        <v>0.95690993788819878</v>
      </c>
      <c r="F6" s="21" t="s">
        <v>155</v>
      </c>
      <c r="G6" s="54">
        <f t="shared" ref="G6:G7" si="0">C6-D6</f>
        <v>1887</v>
      </c>
    </row>
    <row r="7" spans="1:8" ht="17.25" thickBot="1">
      <c r="A7" s="24"/>
      <c r="B7" s="25" t="s">
        <v>86</v>
      </c>
      <c r="C7" s="26">
        <f>SUM(C5:C6)</f>
        <v>52191</v>
      </c>
      <c r="D7" s="26">
        <f>D5+D6</f>
        <v>41905</v>
      </c>
      <c r="E7" s="23">
        <f>D7/C7</f>
        <v>0.80291621160736526</v>
      </c>
      <c r="F7" s="25"/>
      <c r="G7" s="54">
        <f t="shared" si="0"/>
        <v>10286</v>
      </c>
    </row>
    <row r="8" spans="1:8" ht="17.25" thickTop="1"/>
  </sheetData>
  <mergeCells count="4">
    <mergeCell ref="A1:H1"/>
    <mergeCell ref="A3:A4"/>
    <mergeCell ref="B3:F3"/>
    <mergeCell ref="A5:A6"/>
  </mergeCells>
  <phoneticPr fontId="1" type="noConversion"/>
  <pageMargins left="0.70866141732283472" right="0.70866141732283472" top="0.74803149606299213" bottom="0.74803149606299213" header="0.31496062992125984" footer="0.31496062992125984"/>
  <pageSetup paperSize="9" scale="95"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3"/>
  <sheetViews>
    <sheetView topLeftCell="C7" workbookViewId="0">
      <selection activeCell="D10" sqref="D10"/>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9.5" customHeight="1">
      <c r="A1" s="83" t="str">
        <f>'111年總表'!A1</f>
        <v>臺南市新化區暨唪口里辦理
「111年度臺南市永康垃圾資源回收(焚化)廠營運階段回饋金」112年度12月份年末執行情況表(因業務需要，請准於全部保留)</v>
      </c>
      <c r="B1" s="83"/>
      <c r="C1" s="83"/>
      <c r="D1" s="83"/>
      <c r="E1" s="83"/>
      <c r="F1" s="83"/>
      <c r="G1" s="83"/>
      <c r="H1" s="83"/>
    </row>
    <row r="2" spans="1:8" ht="17.25" thickBot="1">
      <c r="A2" t="str">
        <f>'111年總表'!A2</f>
        <v>製表日期：112年12月28日</v>
      </c>
    </row>
    <row r="3" spans="1:8" ht="17.25" customHeight="1" thickTop="1">
      <c r="A3" s="68" t="s">
        <v>31</v>
      </c>
      <c r="B3" s="70" t="s">
        <v>32</v>
      </c>
      <c r="C3" s="70"/>
      <c r="D3" s="70"/>
      <c r="E3" s="70"/>
      <c r="F3" s="70"/>
      <c r="G3" s="16"/>
    </row>
    <row r="4" spans="1:8">
      <c r="A4" s="69"/>
      <c r="B4" s="17" t="s">
        <v>33</v>
      </c>
      <c r="C4" s="18" t="s">
        <v>34</v>
      </c>
      <c r="D4" s="18" t="s">
        <v>35</v>
      </c>
      <c r="E4" s="19" t="s">
        <v>36</v>
      </c>
      <c r="F4" s="17" t="s">
        <v>37</v>
      </c>
      <c r="G4" s="20" t="s">
        <v>98</v>
      </c>
    </row>
    <row r="5" spans="1:8" ht="58.5" customHeight="1">
      <c r="A5" s="84" t="s">
        <v>38</v>
      </c>
      <c r="B5" s="32" t="s">
        <v>39</v>
      </c>
      <c r="C5" s="22">
        <v>350000</v>
      </c>
      <c r="D5" s="22">
        <v>328899</v>
      </c>
      <c r="E5" s="23">
        <f t="shared" ref="E5:E13" si="0">D5/C5</f>
        <v>0.93971142857142853</v>
      </c>
      <c r="F5" s="56" t="s">
        <v>106</v>
      </c>
      <c r="G5" s="42">
        <f>C5-D5</f>
        <v>21101</v>
      </c>
    </row>
    <row r="6" spans="1:8" ht="57">
      <c r="A6" s="85"/>
      <c r="B6" s="28" t="s">
        <v>25</v>
      </c>
      <c r="C6" s="22">
        <v>100000</v>
      </c>
      <c r="D6" s="22">
        <v>99600</v>
      </c>
      <c r="E6" s="23">
        <f t="shared" si="0"/>
        <v>0.996</v>
      </c>
      <c r="F6" s="21" t="s">
        <v>107</v>
      </c>
      <c r="G6" s="42">
        <f t="shared" ref="G6:G13" si="1">C6-D6</f>
        <v>400</v>
      </c>
    </row>
    <row r="7" spans="1:8" ht="49.5">
      <c r="A7" s="85"/>
      <c r="B7" s="28" t="s">
        <v>26</v>
      </c>
      <c r="C7" s="22">
        <v>70000</v>
      </c>
      <c r="D7" s="22">
        <v>46000</v>
      </c>
      <c r="E7" s="23">
        <f t="shared" si="0"/>
        <v>0.65714285714285714</v>
      </c>
      <c r="F7" s="56" t="s">
        <v>139</v>
      </c>
      <c r="G7" s="42">
        <f t="shared" si="1"/>
        <v>24000</v>
      </c>
    </row>
    <row r="8" spans="1:8" ht="87.75" customHeight="1">
      <c r="A8" s="85"/>
      <c r="B8" s="28" t="s">
        <v>27</v>
      </c>
      <c r="C8" s="22">
        <v>50000</v>
      </c>
      <c r="D8" s="22">
        <v>50000</v>
      </c>
      <c r="E8" s="23">
        <f t="shared" si="0"/>
        <v>1</v>
      </c>
      <c r="F8" s="56" t="s">
        <v>144</v>
      </c>
      <c r="G8" s="42">
        <f t="shared" si="1"/>
        <v>0</v>
      </c>
    </row>
    <row r="9" spans="1:8" ht="128.25">
      <c r="A9" s="85"/>
      <c r="B9" s="28" t="s">
        <v>28</v>
      </c>
      <c r="C9" s="22">
        <v>60000</v>
      </c>
      <c r="D9" s="22">
        <v>60000</v>
      </c>
      <c r="E9" s="23">
        <f t="shared" si="0"/>
        <v>1</v>
      </c>
      <c r="F9" s="21" t="s">
        <v>146</v>
      </c>
      <c r="G9" s="42">
        <f t="shared" si="1"/>
        <v>0</v>
      </c>
    </row>
    <row r="10" spans="1:8" ht="42.75">
      <c r="A10" s="85"/>
      <c r="B10" s="28" t="s">
        <v>29</v>
      </c>
      <c r="C10" s="22">
        <v>100000</v>
      </c>
      <c r="D10" s="22">
        <v>100000</v>
      </c>
      <c r="E10" s="23">
        <f t="shared" si="0"/>
        <v>1</v>
      </c>
      <c r="F10" s="21" t="s">
        <v>133</v>
      </c>
      <c r="G10" s="42">
        <f t="shared" si="1"/>
        <v>0</v>
      </c>
    </row>
    <row r="11" spans="1:8" ht="171">
      <c r="A11" s="85"/>
      <c r="B11" s="28" t="s">
        <v>30</v>
      </c>
      <c r="C11" s="22">
        <v>200000</v>
      </c>
      <c r="D11" s="22">
        <v>200000</v>
      </c>
      <c r="E11" s="23">
        <f t="shared" si="0"/>
        <v>1</v>
      </c>
      <c r="F11" s="21" t="s">
        <v>145</v>
      </c>
      <c r="G11" s="42">
        <f t="shared" si="1"/>
        <v>0</v>
      </c>
    </row>
    <row r="12" spans="1:8" ht="57">
      <c r="A12" s="47"/>
      <c r="B12" s="28" t="s">
        <v>40</v>
      </c>
      <c r="C12" s="22">
        <v>70000</v>
      </c>
      <c r="D12" s="43">
        <v>7821</v>
      </c>
      <c r="E12" s="23">
        <f>D12/C12</f>
        <v>0.11172857142857143</v>
      </c>
      <c r="F12" s="21" t="s">
        <v>128</v>
      </c>
      <c r="G12" s="42">
        <f>C12-D12</f>
        <v>62179</v>
      </c>
    </row>
    <row r="13" spans="1:8">
      <c r="A13" s="29"/>
      <c r="B13" s="29" t="s">
        <v>41</v>
      </c>
      <c r="C13" s="22">
        <f>SUM(C5:C12)</f>
        <v>1000000</v>
      </c>
      <c r="D13" s="22">
        <f>SUM(D5:D12)</f>
        <v>892320</v>
      </c>
      <c r="E13" s="23">
        <f t="shared" si="0"/>
        <v>0.89232</v>
      </c>
      <c r="F13" s="51"/>
      <c r="G13" s="42">
        <f t="shared" si="1"/>
        <v>107680</v>
      </c>
    </row>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75"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5"/>
  <sheetViews>
    <sheetView topLeftCell="B7" workbookViewId="0">
      <selection activeCell="F11" sqref="F11"/>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8" customHeight="1">
      <c r="A1" s="83" t="str">
        <f>'111年總表'!A1</f>
        <v>臺南市新化區暨唪口里辦理
「111年度臺南市永康垃圾資源回收(焚化)廠營運階段回饋金」112年度12月份年末執行情況表(因業務需要，請准於全部保留)</v>
      </c>
      <c r="B1" s="83"/>
      <c r="C1" s="83"/>
      <c r="D1" s="83"/>
      <c r="E1" s="83"/>
      <c r="F1" s="83"/>
      <c r="G1" s="83"/>
      <c r="H1" s="83"/>
    </row>
    <row r="2" spans="1:8" ht="17.25" thickBot="1">
      <c r="A2" t="str">
        <f>'111年總表'!A2</f>
        <v>製表日期：112年12月28日</v>
      </c>
    </row>
    <row r="3" spans="1:8" ht="17.25" customHeight="1" thickTop="1">
      <c r="A3" s="68" t="s">
        <v>31</v>
      </c>
      <c r="B3" s="70" t="s">
        <v>32</v>
      </c>
      <c r="C3" s="70"/>
      <c r="D3" s="70"/>
      <c r="E3" s="70"/>
      <c r="F3" s="70"/>
      <c r="G3" s="16"/>
    </row>
    <row r="4" spans="1:8">
      <c r="A4" s="69"/>
      <c r="B4" s="17" t="s">
        <v>33</v>
      </c>
      <c r="C4" s="18" t="s">
        <v>34</v>
      </c>
      <c r="D4" s="18" t="s">
        <v>35</v>
      </c>
      <c r="E4" s="19" t="s">
        <v>36</v>
      </c>
      <c r="F4" s="17" t="s">
        <v>37</v>
      </c>
      <c r="G4" s="20" t="s">
        <v>98</v>
      </c>
    </row>
    <row r="5" spans="1:8" ht="71.25">
      <c r="A5" s="85" t="s">
        <v>42</v>
      </c>
      <c r="B5" s="28" t="s">
        <v>77</v>
      </c>
      <c r="C5" s="22">
        <v>350000</v>
      </c>
      <c r="D5" s="22">
        <v>350000</v>
      </c>
      <c r="E5" s="23">
        <f t="shared" ref="E5:E14" si="0">D5/C5</f>
        <v>1</v>
      </c>
      <c r="F5" s="57" t="s">
        <v>134</v>
      </c>
      <c r="G5" s="42">
        <f>C5-D5</f>
        <v>0</v>
      </c>
    </row>
    <row r="6" spans="1:8" ht="159.75" customHeight="1">
      <c r="A6" s="85"/>
      <c r="B6" s="39" t="s">
        <v>88</v>
      </c>
      <c r="C6" s="37">
        <v>100000</v>
      </c>
      <c r="D6" s="22">
        <v>100000</v>
      </c>
      <c r="E6" s="23">
        <f t="shared" si="0"/>
        <v>1</v>
      </c>
      <c r="F6" s="21" t="s">
        <v>125</v>
      </c>
      <c r="G6" s="42">
        <f>C6-D6</f>
        <v>0</v>
      </c>
    </row>
    <row r="7" spans="1:8" ht="42.75">
      <c r="A7" s="85"/>
      <c r="B7" s="28" t="s">
        <v>44</v>
      </c>
      <c r="C7" s="22">
        <v>80000</v>
      </c>
      <c r="D7" s="22">
        <v>80000</v>
      </c>
      <c r="E7" s="23">
        <f t="shared" si="0"/>
        <v>1</v>
      </c>
      <c r="F7" s="21" t="s">
        <v>103</v>
      </c>
      <c r="G7" s="42">
        <f t="shared" ref="G7:G14" si="1">C7-D7</f>
        <v>0</v>
      </c>
    </row>
    <row r="8" spans="1:8" ht="42.75">
      <c r="A8" s="85"/>
      <c r="B8" s="28" t="s">
        <v>93</v>
      </c>
      <c r="C8" s="22">
        <v>80000</v>
      </c>
      <c r="D8" s="22">
        <v>80000</v>
      </c>
      <c r="E8" s="23">
        <f t="shared" si="0"/>
        <v>1</v>
      </c>
      <c r="F8" s="21" t="s">
        <v>105</v>
      </c>
      <c r="G8" s="42">
        <f t="shared" si="1"/>
        <v>0</v>
      </c>
    </row>
    <row r="9" spans="1:8" ht="57">
      <c r="A9" s="85"/>
      <c r="B9" s="28" t="s">
        <v>45</v>
      </c>
      <c r="C9" s="22">
        <v>80000</v>
      </c>
      <c r="D9" s="22">
        <v>80000</v>
      </c>
      <c r="E9" s="23">
        <f t="shared" si="0"/>
        <v>1</v>
      </c>
      <c r="F9" s="21" t="s">
        <v>123</v>
      </c>
      <c r="G9" s="42">
        <f t="shared" si="1"/>
        <v>0</v>
      </c>
    </row>
    <row r="10" spans="1:8" ht="114">
      <c r="A10" s="85"/>
      <c r="B10" s="28" t="s">
        <v>101</v>
      </c>
      <c r="C10" s="22">
        <v>80000</v>
      </c>
      <c r="D10" s="22">
        <v>80000</v>
      </c>
      <c r="E10" s="23">
        <f t="shared" si="0"/>
        <v>1</v>
      </c>
      <c r="F10" s="21" t="s">
        <v>126</v>
      </c>
      <c r="G10" s="42">
        <f t="shared" si="1"/>
        <v>0</v>
      </c>
    </row>
    <row r="11" spans="1:8" ht="128.25">
      <c r="A11" s="40"/>
      <c r="B11" s="39" t="s">
        <v>46</v>
      </c>
      <c r="C11" s="37">
        <v>100000</v>
      </c>
      <c r="D11" s="37">
        <v>100000</v>
      </c>
      <c r="E11" s="38">
        <f t="shared" si="0"/>
        <v>1</v>
      </c>
      <c r="F11" s="21" t="s">
        <v>127</v>
      </c>
      <c r="G11" s="42">
        <f t="shared" si="1"/>
        <v>0</v>
      </c>
    </row>
    <row r="12" spans="1:8" ht="114">
      <c r="A12" s="40"/>
      <c r="B12" s="39" t="s">
        <v>79</v>
      </c>
      <c r="C12" s="37">
        <v>80000</v>
      </c>
      <c r="D12" s="37">
        <v>80000</v>
      </c>
      <c r="E12" s="38">
        <f t="shared" si="0"/>
        <v>1</v>
      </c>
      <c r="F12" s="21" t="s">
        <v>143</v>
      </c>
      <c r="G12" s="42">
        <f t="shared" si="1"/>
        <v>0</v>
      </c>
    </row>
    <row r="13" spans="1:8" ht="28.5">
      <c r="A13" s="40"/>
      <c r="B13" s="28" t="s">
        <v>43</v>
      </c>
      <c r="C13" s="22">
        <v>50000</v>
      </c>
      <c r="D13" s="43">
        <v>49975</v>
      </c>
      <c r="E13" s="23">
        <f>D13/C13</f>
        <v>0.99950000000000006</v>
      </c>
      <c r="F13" s="57" t="s">
        <v>115</v>
      </c>
      <c r="G13" s="42">
        <f>C13-D13</f>
        <v>25</v>
      </c>
    </row>
    <row r="14" spans="1:8" ht="17.25" thickBot="1">
      <c r="A14" s="24"/>
      <c r="B14" s="25" t="s">
        <v>41</v>
      </c>
      <c r="C14" s="26">
        <f>SUM(C5:C13)</f>
        <v>1000000</v>
      </c>
      <c r="D14" s="26">
        <f>SUM(D5:D13)</f>
        <v>999975</v>
      </c>
      <c r="E14" s="27">
        <f t="shared" si="0"/>
        <v>0.99997499999999995</v>
      </c>
      <c r="F14" s="52"/>
      <c r="G14" s="42">
        <f t="shared" si="1"/>
        <v>25</v>
      </c>
    </row>
    <row r="15" spans="1:8" ht="17.25" thickTop="1"/>
  </sheetData>
  <mergeCells count="4">
    <mergeCell ref="A1:H1"/>
    <mergeCell ref="A3:A4"/>
    <mergeCell ref="B3:F3"/>
    <mergeCell ref="A5:A10"/>
  </mergeCells>
  <phoneticPr fontId="1" type="noConversion"/>
  <pageMargins left="0.70866141732283472" right="0.70866141732283472" top="0.74803149606299213" bottom="0.74803149606299213" header="0.31496062992125984" footer="0.31496062992125984"/>
  <pageSetup paperSize="9" scale="75"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3"/>
  <sheetViews>
    <sheetView topLeftCell="C4" workbookViewId="0">
      <selection activeCell="F21" sqref="F21"/>
    </sheetView>
  </sheetViews>
  <sheetFormatPr defaultRowHeight="16.5"/>
  <cols>
    <col min="1" max="1" width="7.375" customWidth="1"/>
    <col min="2" max="2" width="28.125" customWidth="1"/>
    <col min="3" max="3" width="15.75" customWidth="1"/>
    <col min="4" max="4" width="13.875" bestFit="1" customWidth="1"/>
    <col min="5" max="5" width="15.75" customWidth="1"/>
    <col min="6" max="6" width="38.75" customWidth="1"/>
    <col min="7" max="7" width="13.875" bestFit="1" customWidth="1"/>
  </cols>
  <sheetData>
    <row r="1" spans="1:8" ht="79.5" customHeight="1">
      <c r="A1" s="83" t="str">
        <f>'111年總表'!A1</f>
        <v>臺南市新化區暨唪口里辦理
「111年度臺南市永康垃圾資源回收(焚化)廠營運階段回饋金」112年度12月份年末執行情況表(因業務需要，請准於全部保留)</v>
      </c>
      <c r="B1" s="83"/>
      <c r="C1" s="83"/>
      <c r="D1" s="83"/>
      <c r="E1" s="83"/>
      <c r="F1" s="83"/>
      <c r="G1" s="83"/>
      <c r="H1" s="83"/>
    </row>
    <row r="2" spans="1:8" ht="17.25" thickBot="1">
      <c r="A2" t="str">
        <f>'111年總表'!A2</f>
        <v>製表日期：112年12月28日</v>
      </c>
    </row>
    <row r="3" spans="1:8" ht="17.25" customHeight="1" thickTop="1">
      <c r="A3" s="68" t="s">
        <v>31</v>
      </c>
      <c r="B3" s="70" t="s">
        <v>32</v>
      </c>
      <c r="C3" s="70"/>
      <c r="D3" s="70"/>
      <c r="E3" s="70"/>
      <c r="F3" s="70"/>
      <c r="G3" s="16"/>
    </row>
    <row r="4" spans="1:8">
      <c r="A4" s="69"/>
      <c r="B4" s="17" t="s">
        <v>33</v>
      </c>
      <c r="C4" s="18" t="s">
        <v>34</v>
      </c>
      <c r="D4" s="18" t="s">
        <v>35</v>
      </c>
      <c r="E4" s="19" t="s">
        <v>36</v>
      </c>
      <c r="F4" s="17" t="s">
        <v>37</v>
      </c>
      <c r="G4" s="20" t="s">
        <v>98</v>
      </c>
    </row>
    <row r="5" spans="1:8" ht="48" customHeight="1">
      <c r="A5" s="84" t="s">
        <v>47</v>
      </c>
      <c r="B5" s="28" t="s">
        <v>48</v>
      </c>
      <c r="C5" s="22">
        <v>500000</v>
      </c>
      <c r="D5" s="22"/>
      <c r="E5" s="23">
        <f t="shared" ref="E5:E13" si="0">D5/C5</f>
        <v>0</v>
      </c>
      <c r="F5" s="21"/>
      <c r="G5" s="42">
        <f>C5-D5</f>
        <v>500000</v>
      </c>
    </row>
    <row r="6" spans="1:8" ht="42.75">
      <c r="A6" s="85"/>
      <c r="B6" s="28" t="s">
        <v>50</v>
      </c>
      <c r="C6" s="22">
        <v>80000</v>
      </c>
      <c r="D6" s="22">
        <v>80000</v>
      </c>
      <c r="E6" s="23">
        <f t="shared" si="0"/>
        <v>1</v>
      </c>
      <c r="F6" s="64" t="s">
        <v>150</v>
      </c>
      <c r="G6" s="42">
        <f t="shared" ref="G6:G13" si="1">C6-D6</f>
        <v>0</v>
      </c>
    </row>
    <row r="7" spans="1:8" ht="57">
      <c r="A7" s="85"/>
      <c r="B7" s="28" t="s">
        <v>51</v>
      </c>
      <c r="C7" s="22">
        <v>120000</v>
      </c>
      <c r="D7" s="22">
        <v>120000</v>
      </c>
      <c r="E7" s="23">
        <f t="shared" si="0"/>
        <v>1</v>
      </c>
      <c r="F7" s="21" t="s">
        <v>117</v>
      </c>
      <c r="G7" s="42">
        <f t="shared" si="1"/>
        <v>0</v>
      </c>
    </row>
    <row r="8" spans="1:8" ht="57">
      <c r="A8" s="85"/>
      <c r="B8" s="28" t="s">
        <v>52</v>
      </c>
      <c r="C8" s="22">
        <v>60000</v>
      </c>
      <c r="D8" s="43">
        <v>60000</v>
      </c>
      <c r="E8" s="23">
        <f t="shared" si="0"/>
        <v>1</v>
      </c>
      <c r="F8" s="21" t="s">
        <v>112</v>
      </c>
      <c r="G8" s="42">
        <f t="shared" si="1"/>
        <v>0</v>
      </c>
    </row>
    <row r="9" spans="1:8" ht="85.5">
      <c r="A9" s="85"/>
      <c r="B9" s="28" t="s">
        <v>53</v>
      </c>
      <c r="C9" s="22">
        <v>100000</v>
      </c>
      <c r="D9" s="22">
        <v>100000</v>
      </c>
      <c r="E9" s="23">
        <f t="shared" si="0"/>
        <v>1</v>
      </c>
      <c r="F9" s="21" t="s">
        <v>148</v>
      </c>
      <c r="G9" s="42">
        <f t="shared" si="1"/>
        <v>0</v>
      </c>
    </row>
    <row r="10" spans="1:8" ht="71.25">
      <c r="A10" s="85"/>
      <c r="B10" s="28" t="s">
        <v>49</v>
      </c>
      <c r="C10" s="22">
        <v>60000</v>
      </c>
      <c r="D10" s="43">
        <v>60000</v>
      </c>
      <c r="E10" s="23">
        <f>D10/C10</f>
        <v>1</v>
      </c>
      <c r="F10" s="21" t="s">
        <v>149</v>
      </c>
      <c r="G10" s="42">
        <f>C10-D10</f>
        <v>0</v>
      </c>
    </row>
    <row r="11" spans="1:8" ht="42.75">
      <c r="A11" s="85"/>
      <c r="B11" s="28" t="s">
        <v>96</v>
      </c>
      <c r="C11" s="22">
        <v>60000</v>
      </c>
      <c r="D11" s="43">
        <v>60000</v>
      </c>
      <c r="E11" s="23">
        <f>D11/C11</f>
        <v>1</v>
      </c>
      <c r="F11" s="21" t="s">
        <v>113</v>
      </c>
      <c r="G11" s="42">
        <f>C11-D11</f>
        <v>0</v>
      </c>
    </row>
    <row r="12" spans="1:8" ht="33">
      <c r="A12" s="85"/>
      <c r="B12" s="28" t="s">
        <v>97</v>
      </c>
      <c r="C12" s="22">
        <v>20000</v>
      </c>
      <c r="D12" s="43"/>
      <c r="E12" s="23">
        <f>D12/C12</f>
        <v>0</v>
      </c>
      <c r="F12" s="21"/>
      <c r="G12" s="42">
        <f>C12-D12</f>
        <v>20000</v>
      </c>
    </row>
    <row r="13" spans="1:8">
      <c r="A13" s="86"/>
      <c r="B13" s="29" t="s">
        <v>41</v>
      </c>
      <c r="C13" s="22">
        <f>SUM(C5:C12)</f>
        <v>1000000</v>
      </c>
      <c r="D13" s="22">
        <f>SUM(D5:D12)</f>
        <v>480000</v>
      </c>
      <c r="E13" s="23">
        <f t="shared" si="0"/>
        <v>0.48</v>
      </c>
      <c r="F13" s="41"/>
      <c r="G13" s="42">
        <f t="shared" si="1"/>
        <v>520000</v>
      </c>
    </row>
  </sheetData>
  <mergeCells count="4">
    <mergeCell ref="A1:H1"/>
    <mergeCell ref="A3:A4"/>
    <mergeCell ref="B3:F3"/>
    <mergeCell ref="A5:A13"/>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8"/>
  <sheetViews>
    <sheetView topLeftCell="C2" workbookViewId="0">
      <selection activeCell="F6" sqref="F6"/>
    </sheetView>
  </sheetViews>
  <sheetFormatPr defaultRowHeight="16.5"/>
  <cols>
    <col min="1" max="1" width="7.375" customWidth="1"/>
    <col min="2" max="2" width="28.125" customWidth="1"/>
    <col min="3" max="5" width="15.75" customWidth="1"/>
    <col min="6" max="6" width="37.375" customWidth="1"/>
    <col min="7" max="7" width="13.875" bestFit="1" customWidth="1"/>
  </cols>
  <sheetData>
    <row r="1" spans="1:8" ht="78.75" customHeight="1">
      <c r="A1" s="83" t="str">
        <f>'111年總表'!A1</f>
        <v>臺南市新化區暨唪口里辦理
「111年度臺南市永康垃圾資源回收(焚化)廠營運階段回饋金」112年度12月份年末執行情況表(因業務需要，請准於全部保留)</v>
      </c>
      <c r="B1" s="83"/>
      <c r="C1" s="83"/>
      <c r="D1" s="83"/>
      <c r="E1" s="83"/>
      <c r="F1" s="83"/>
      <c r="G1" s="83"/>
      <c r="H1" s="50"/>
    </row>
    <row r="2" spans="1:8" ht="17.25" thickBot="1">
      <c r="A2" t="str">
        <f>'111年總表'!A2</f>
        <v>製表日期：112年12月28日</v>
      </c>
    </row>
    <row r="3" spans="1:8" ht="17.25" thickTop="1">
      <c r="A3" s="68" t="s">
        <v>15</v>
      </c>
      <c r="B3" s="70" t="s">
        <v>16</v>
      </c>
      <c r="C3" s="70"/>
      <c r="D3" s="70"/>
      <c r="E3" s="70"/>
      <c r="F3" s="70"/>
      <c r="G3" s="16"/>
    </row>
    <row r="4" spans="1:8">
      <c r="A4" s="69"/>
      <c r="B4" s="17" t="s">
        <v>17</v>
      </c>
      <c r="C4" s="18" t="s">
        <v>18</v>
      </c>
      <c r="D4" s="18" t="s">
        <v>19</v>
      </c>
      <c r="E4" s="19" t="s">
        <v>20</v>
      </c>
      <c r="F4" s="17" t="s">
        <v>21</v>
      </c>
      <c r="G4" s="20" t="s">
        <v>98</v>
      </c>
    </row>
    <row r="5" spans="1:8" ht="99">
      <c r="A5" s="84" t="s">
        <v>24</v>
      </c>
      <c r="B5" s="48" t="s">
        <v>75</v>
      </c>
      <c r="C5" s="49">
        <v>2791259</v>
      </c>
      <c r="D5" s="22">
        <v>2791259</v>
      </c>
      <c r="E5" s="23">
        <f>D5/C5</f>
        <v>1</v>
      </c>
      <c r="F5" s="28" t="s">
        <v>121</v>
      </c>
      <c r="G5" s="60">
        <f>C5-D5</f>
        <v>0</v>
      </c>
    </row>
    <row r="6" spans="1:8" ht="165">
      <c r="A6" s="86"/>
      <c r="B6" s="30" t="s">
        <v>54</v>
      </c>
      <c r="C6" s="22">
        <v>1799658</v>
      </c>
      <c r="D6" s="22">
        <v>1426501</v>
      </c>
      <c r="E6" s="23">
        <f t="shared" ref="E6" si="0">D6/C6</f>
        <v>0.79265115927581797</v>
      </c>
      <c r="F6" s="28" t="s">
        <v>157</v>
      </c>
      <c r="G6" s="60">
        <f>C6-D6</f>
        <v>373157</v>
      </c>
    </row>
    <row r="7" spans="1:8" ht="17.25" thickBot="1">
      <c r="A7" s="24"/>
      <c r="B7" s="25" t="s">
        <v>23</v>
      </c>
      <c r="C7" s="26">
        <f>SUM(C5:C6)</f>
        <v>4590917</v>
      </c>
      <c r="D7" s="26">
        <f>SUM(D5:D6)</f>
        <v>4217760</v>
      </c>
      <c r="E7" s="27">
        <f>D7/C7</f>
        <v>0.91871841725738013</v>
      </c>
      <c r="F7" s="25"/>
      <c r="G7" s="26">
        <f>C7-D7</f>
        <v>373157</v>
      </c>
    </row>
    <row r="8" spans="1:8" ht="17.25" thickTop="1"/>
  </sheetData>
  <mergeCells count="4">
    <mergeCell ref="A3:A4"/>
    <mergeCell ref="B3:F3"/>
    <mergeCell ref="A5:A6"/>
    <mergeCell ref="A1:G1"/>
  </mergeCells>
  <phoneticPr fontId="1" type="noConversion"/>
  <pageMargins left="0.70866141732283472" right="0.70866141732283472" top="0.74803149606299213" bottom="0.74803149606299213" header="0.31496062992125984" footer="0.31496062992125984"/>
  <pageSetup paperSize="9" scale="95"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5"/>
  <sheetViews>
    <sheetView topLeftCell="B7" workbookViewId="0">
      <selection activeCell="F12" sqref="F12"/>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3.5" customHeight="1">
      <c r="A1" s="83" t="str">
        <f>'111年總表'!A1</f>
        <v>臺南市新化區暨唪口里辦理
「111年度臺南市永康垃圾資源回收(焚化)廠營運階段回饋金」112年度12月份年末執行情況表(因業務需要，請准於全部保留)</v>
      </c>
      <c r="B1" s="83"/>
      <c r="C1" s="83"/>
      <c r="D1" s="83"/>
      <c r="E1" s="83"/>
      <c r="F1" s="83"/>
      <c r="G1" s="83"/>
      <c r="H1" s="83"/>
    </row>
    <row r="2" spans="1:8" ht="17.25" thickBot="1">
      <c r="A2" t="str">
        <f>'111年總表'!A2</f>
        <v>製表日期：112年12月28日</v>
      </c>
    </row>
    <row r="3" spans="1:8" ht="17.25" customHeight="1" thickTop="1">
      <c r="A3" s="68" t="s">
        <v>31</v>
      </c>
      <c r="B3" s="87" t="s">
        <v>32</v>
      </c>
      <c r="C3" s="88"/>
      <c r="D3" s="88"/>
      <c r="E3" s="88"/>
      <c r="F3" s="88"/>
      <c r="G3" s="89"/>
    </row>
    <row r="4" spans="1:8">
      <c r="A4" s="69"/>
      <c r="B4" s="17" t="s">
        <v>33</v>
      </c>
      <c r="C4" s="18" t="s">
        <v>34</v>
      </c>
      <c r="D4" s="18" t="s">
        <v>35</v>
      </c>
      <c r="E4" s="19" t="s">
        <v>36</v>
      </c>
      <c r="F4" s="31" t="s">
        <v>37</v>
      </c>
      <c r="G4" s="20" t="s">
        <v>98</v>
      </c>
    </row>
    <row r="5" spans="1:8" ht="57">
      <c r="A5" s="84" t="s">
        <v>55</v>
      </c>
      <c r="B5" s="32" t="s">
        <v>80</v>
      </c>
      <c r="C5" s="22">
        <v>303000</v>
      </c>
      <c r="D5" s="22">
        <v>93012</v>
      </c>
      <c r="E5" s="23">
        <f t="shared" ref="E5:E14" si="0">D5/C5</f>
        <v>0.30697029702970297</v>
      </c>
      <c r="F5" s="58" t="s">
        <v>141</v>
      </c>
      <c r="G5" s="42">
        <f>C5-D5</f>
        <v>209988</v>
      </c>
    </row>
    <row r="6" spans="1:8" ht="71.25">
      <c r="A6" s="85"/>
      <c r="B6" s="32" t="s">
        <v>94</v>
      </c>
      <c r="C6" s="22">
        <v>50000</v>
      </c>
      <c r="D6" s="22">
        <v>30108</v>
      </c>
      <c r="E6" s="23">
        <f t="shared" si="0"/>
        <v>0.60216000000000003</v>
      </c>
      <c r="F6" s="64" t="s">
        <v>154</v>
      </c>
      <c r="G6" s="42">
        <f t="shared" ref="G6:G14" si="1">C6-D6</f>
        <v>19892</v>
      </c>
    </row>
    <row r="7" spans="1:8" ht="114">
      <c r="A7" s="85"/>
      <c r="B7" s="32" t="s">
        <v>81</v>
      </c>
      <c r="C7" s="22">
        <v>60000</v>
      </c>
      <c r="D7" s="22">
        <v>60000</v>
      </c>
      <c r="E7" s="23">
        <f t="shared" si="0"/>
        <v>1</v>
      </c>
      <c r="F7" s="21" t="s">
        <v>153</v>
      </c>
      <c r="G7" s="42">
        <f t="shared" si="1"/>
        <v>0</v>
      </c>
    </row>
    <row r="8" spans="1:8" ht="57">
      <c r="A8" s="85"/>
      <c r="B8" s="32" t="s">
        <v>56</v>
      </c>
      <c r="C8" s="22">
        <v>98000</v>
      </c>
      <c r="D8" s="43">
        <v>98000</v>
      </c>
      <c r="E8" s="23">
        <f t="shared" si="0"/>
        <v>1</v>
      </c>
      <c r="F8" s="21" t="s">
        <v>138</v>
      </c>
      <c r="G8" s="42">
        <f t="shared" si="1"/>
        <v>0</v>
      </c>
    </row>
    <row r="9" spans="1:8" ht="51.75" customHeight="1">
      <c r="A9" s="85"/>
      <c r="B9" s="32" t="s">
        <v>57</v>
      </c>
      <c r="C9" s="22">
        <v>130000</v>
      </c>
      <c r="D9" s="22">
        <v>68000</v>
      </c>
      <c r="E9" s="23">
        <f t="shared" si="0"/>
        <v>0.52307692307692311</v>
      </c>
      <c r="F9" s="58" t="s">
        <v>137</v>
      </c>
      <c r="G9" s="42">
        <f t="shared" si="1"/>
        <v>62000</v>
      </c>
    </row>
    <row r="10" spans="1:8" ht="57">
      <c r="A10" s="85"/>
      <c r="B10" s="32" t="s">
        <v>58</v>
      </c>
      <c r="C10" s="22">
        <v>97000</v>
      </c>
      <c r="D10" s="22">
        <v>97000</v>
      </c>
      <c r="E10" s="23">
        <f t="shared" si="0"/>
        <v>1</v>
      </c>
      <c r="F10" s="58" t="s">
        <v>118</v>
      </c>
      <c r="G10" s="42">
        <f t="shared" si="1"/>
        <v>0</v>
      </c>
    </row>
    <row r="11" spans="1:8" ht="96.75" customHeight="1">
      <c r="A11" s="85"/>
      <c r="B11" s="36" t="s">
        <v>59</v>
      </c>
      <c r="C11" s="37">
        <v>97000</v>
      </c>
      <c r="D11" s="37">
        <v>65900</v>
      </c>
      <c r="E11" s="38">
        <f t="shared" si="0"/>
        <v>0.6793814432989691</v>
      </c>
      <c r="F11" s="59" t="s">
        <v>151</v>
      </c>
      <c r="G11" s="42">
        <f t="shared" si="1"/>
        <v>31100</v>
      </c>
    </row>
    <row r="12" spans="1:8" ht="85.5">
      <c r="A12" s="85"/>
      <c r="B12" s="36" t="s">
        <v>82</v>
      </c>
      <c r="C12" s="37">
        <v>75000</v>
      </c>
      <c r="D12" s="37">
        <v>73150</v>
      </c>
      <c r="E12" s="38">
        <f t="shared" si="0"/>
        <v>0.97533333333333339</v>
      </c>
      <c r="F12" s="59" t="s">
        <v>152</v>
      </c>
      <c r="G12" s="42">
        <f t="shared" si="1"/>
        <v>1850</v>
      </c>
    </row>
    <row r="13" spans="1:8" ht="42.75">
      <c r="A13" s="85"/>
      <c r="B13" s="36" t="s">
        <v>89</v>
      </c>
      <c r="C13" s="37">
        <v>90000</v>
      </c>
      <c r="D13" s="37">
        <v>90000</v>
      </c>
      <c r="E13" s="38">
        <f t="shared" si="0"/>
        <v>1</v>
      </c>
      <c r="F13" s="59" t="s">
        <v>114</v>
      </c>
      <c r="G13" s="42">
        <f t="shared" si="1"/>
        <v>0</v>
      </c>
    </row>
    <row r="14" spans="1:8" ht="17.25" thickBot="1">
      <c r="A14" s="90"/>
      <c r="B14" s="25" t="s">
        <v>41</v>
      </c>
      <c r="C14" s="26">
        <f>SUM(C5:C13)</f>
        <v>1000000</v>
      </c>
      <c r="D14" s="26">
        <f>SUM(D5:D13)</f>
        <v>675170</v>
      </c>
      <c r="E14" s="27">
        <f t="shared" si="0"/>
        <v>0.67517000000000005</v>
      </c>
      <c r="F14" s="53"/>
      <c r="G14" s="42">
        <f t="shared" si="1"/>
        <v>324830</v>
      </c>
    </row>
    <row r="15" spans="1:8" ht="17.25" thickTop="1"/>
  </sheetData>
  <mergeCells count="4">
    <mergeCell ref="A1:H1"/>
    <mergeCell ref="A3:A4"/>
    <mergeCell ref="B3:G3"/>
    <mergeCell ref="A5:A14"/>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5"/>
  <sheetViews>
    <sheetView topLeftCell="B7" workbookViewId="0">
      <selection activeCell="F10" sqref="F10"/>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7" ht="87" customHeight="1">
      <c r="A1" s="83" t="str">
        <f>'111年總表'!A1</f>
        <v>臺南市新化區暨唪口里辦理
「111年度臺南市永康垃圾資源回收(焚化)廠營運階段回饋金」112年度12月份年末執行情況表(因業務需要，請准於全部保留)</v>
      </c>
      <c r="B1" s="83"/>
      <c r="C1" s="83"/>
      <c r="D1" s="83"/>
      <c r="E1" s="83"/>
      <c r="F1" s="83"/>
      <c r="G1" s="83"/>
    </row>
    <row r="2" spans="1:7" ht="17.25" thickBot="1">
      <c r="A2" t="str">
        <f>'111年總表'!A2</f>
        <v>製表日期：112年12月28日</v>
      </c>
    </row>
    <row r="3" spans="1:7" ht="17.25" customHeight="1" thickTop="1">
      <c r="A3" s="68" t="s">
        <v>31</v>
      </c>
      <c r="B3" s="70" t="s">
        <v>32</v>
      </c>
      <c r="C3" s="70"/>
      <c r="D3" s="70"/>
      <c r="E3" s="70"/>
      <c r="F3" s="91"/>
      <c r="G3" s="33"/>
    </row>
    <row r="4" spans="1:7">
      <c r="A4" s="69"/>
      <c r="B4" s="17" t="s">
        <v>33</v>
      </c>
      <c r="C4" s="18" t="s">
        <v>34</v>
      </c>
      <c r="D4" s="18" t="s">
        <v>35</v>
      </c>
      <c r="E4" s="19" t="s">
        <v>36</v>
      </c>
      <c r="F4" s="17" t="s">
        <v>37</v>
      </c>
      <c r="G4" s="20" t="s">
        <v>98</v>
      </c>
    </row>
    <row r="5" spans="1:7" ht="54.75" customHeight="1">
      <c r="A5" s="84" t="s">
        <v>60</v>
      </c>
      <c r="B5" s="32" t="s">
        <v>61</v>
      </c>
      <c r="C5" s="22">
        <v>500000</v>
      </c>
      <c r="D5" s="22"/>
      <c r="E5" s="23">
        <f t="shared" ref="E5:E14" si="0">D5/C5</f>
        <v>0</v>
      </c>
      <c r="F5" s="21"/>
      <c r="G5" s="42">
        <f>C5-D5</f>
        <v>500000</v>
      </c>
    </row>
    <row r="6" spans="1:7" ht="71.25">
      <c r="A6" s="85"/>
      <c r="B6" s="32" t="s">
        <v>62</v>
      </c>
      <c r="C6" s="22">
        <v>50000</v>
      </c>
      <c r="D6" s="22">
        <v>40921</v>
      </c>
      <c r="E6" s="23">
        <f t="shared" si="0"/>
        <v>0.81842000000000004</v>
      </c>
      <c r="F6" s="21" t="s">
        <v>159</v>
      </c>
      <c r="G6" s="42">
        <f t="shared" ref="G6:G14" si="1">C6-D6</f>
        <v>9079</v>
      </c>
    </row>
    <row r="7" spans="1:7" ht="33">
      <c r="A7" s="85"/>
      <c r="B7" s="32" t="s">
        <v>76</v>
      </c>
      <c r="C7" s="22">
        <v>20000</v>
      </c>
      <c r="D7" s="22"/>
      <c r="E7" s="23">
        <f t="shared" si="0"/>
        <v>0</v>
      </c>
      <c r="F7" s="21"/>
      <c r="G7" s="42">
        <f t="shared" si="1"/>
        <v>20000</v>
      </c>
    </row>
    <row r="8" spans="1:7" ht="51.75" customHeight="1">
      <c r="A8" s="85"/>
      <c r="B8" s="32" t="s">
        <v>129</v>
      </c>
      <c r="C8" s="22">
        <v>50000</v>
      </c>
      <c r="D8" s="22">
        <v>50000</v>
      </c>
      <c r="E8" s="23">
        <f t="shared" si="0"/>
        <v>1</v>
      </c>
      <c r="F8" s="64" t="s">
        <v>160</v>
      </c>
      <c r="G8" s="42">
        <f t="shared" si="1"/>
        <v>0</v>
      </c>
    </row>
    <row r="9" spans="1:7" ht="99.75">
      <c r="A9" s="85"/>
      <c r="B9" s="32" t="s">
        <v>63</v>
      </c>
      <c r="C9" s="22">
        <v>110000</v>
      </c>
      <c r="D9" s="22">
        <v>110000</v>
      </c>
      <c r="E9" s="23">
        <f t="shared" si="0"/>
        <v>1</v>
      </c>
      <c r="F9" s="21" t="s">
        <v>140</v>
      </c>
      <c r="G9" s="42">
        <f t="shared" si="1"/>
        <v>0</v>
      </c>
    </row>
    <row r="10" spans="1:7" ht="57">
      <c r="A10" s="85"/>
      <c r="B10" s="32" t="s">
        <v>131</v>
      </c>
      <c r="C10" s="22">
        <v>40000</v>
      </c>
      <c r="D10" s="43">
        <v>40000</v>
      </c>
      <c r="E10" s="23">
        <f t="shared" si="0"/>
        <v>1</v>
      </c>
      <c r="F10" s="21" t="s">
        <v>132</v>
      </c>
      <c r="G10" s="42">
        <f t="shared" si="1"/>
        <v>0</v>
      </c>
    </row>
    <row r="11" spans="1:7" ht="114">
      <c r="A11" s="85"/>
      <c r="B11" s="32" t="s">
        <v>130</v>
      </c>
      <c r="C11" s="22">
        <v>100000</v>
      </c>
      <c r="D11" s="43">
        <v>100000</v>
      </c>
      <c r="E11" s="23">
        <f t="shared" si="0"/>
        <v>1</v>
      </c>
      <c r="F11" s="21" t="s">
        <v>158</v>
      </c>
      <c r="G11" s="42">
        <f t="shared" si="1"/>
        <v>0</v>
      </c>
    </row>
    <row r="12" spans="1:7" ht="56.25" customHeight="1">
      <c r="A12" s="40"/>
      <c r="B12" s="32" t="s">
        <v>87</v>
      </c>
      <c r="C12" s="22">
        <v>60000</v>
      </c>
      <c r="D12" s="43"/>
      <c r="E12" s="23">
        <f t="shared" si="0"/>
        <v>0</v>
      </c>
      <c r="F12" s="21"/>
      <c r="G12" s="42">
        <f t="shared" si="1"/>
        <v>60000</v>
      </c>
    </row>
    <row r="13" spans="1:7" ht="28.5">
      <c r="A13" s="40"/>
      <c r="B13" s="36" t="s">
        <v>64</v>
      </c>
      <c r="C13" s="37">
        <v>70000</v>
      </c>
      <c r="D13" s="44">
        <v>29934</v>
      </c>
      <c r="E13" s="38">
        <f t="shared" si="0"/>
        <v>0.42762857142857141</v>
      </c>
      <c r="F13" s="21" t="s">
        <v>111</v>
      </c>
      <c r="G13" s="42">
        <f t="shared" si="1"/>
        <v>40066</v>
      </c>
    </row>
    <row r="14" spans="1:7" ht="30.75" customHeight="1" thickBot="1">
      <c r="A14" s="24"/>
      <c r="B14" s="25" t="s">
        <v>41</v>
      </c>
      <c r="C14" s="26">
        <f>SUM(C5:C13)</f>
        <v>1000000</v>
      </c>
      <c r="D14" s="26">
        <f>SUM(D5:D13)</f>
        <v>370855</v>
      </c>
      <c r="E14" s="27">
        <f t="shared" si="0"/>
        <v>0.37085499999999999</v>
      </c>
      <c r="F14" s="52"/>
      <c r="G14" s="42">
        <f t="shared" si="1"/>
        <v>629145</v>
      </c>
    </row>
    <row r="15" spans="1:7" ht="17.25" thickTop="1"/>
  </sheetData>
  <mergeCells count="4">
    <mergeCell ref="A1:G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111年總表</vt:lpstr>
      <vt:lpstr>111新化水電</vt:lpstr>
      <vt:lpstr>行政作業費</vt:lpstr>
      <vt:lpstr>111崙頂</vt:lpstr>
      <vt:lpstr>111全興</vt:lpstr>
      <vt:lpstr>111唪口</vt:lpstr>
      <vt:lpstr>111唪口水電</vt:lpstr>
      <vt:lpstr>111北勢</vt:lpstr>
      <vt:lpstr>111協興</vt:lpstr>
      <vt:lpstr>111豐榮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MIHC</dc:creator>
  <cp:lastModifiedBy>陳映儒</cp:lastModifiedBy>
  <cp:lastPrinted>2023-12-25T06:16:49Z</cp:lastPrinted>
  <dcterms:created xsi:type="dcterms:W3CDTF">2015-12-02T01:38:50Z</dcterms:created>
  <dcterms:modified xsi:type="dcterms:W3CDTF">2024-01-08T07:39:21Z</dcterms:modified>
</cp:coreProperties>
</file>