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2\"/>
    </mc:Choice>
  </mc:AlternateContent>
  <xr:revisionPtr revIDLastSave="0" documentId="13_ncr:1_{4E075BE7-F501-459C-8F79-1BCCD538CBCF}" xr6:coauthVersionLast="47" xr6:coauthVersionMax="47" xr10:uidLastSave="{00000000-0000-0000-0000-000000000000}"/>
  <bookViews>
    <workbookView xWindow="-120" yWindow="-120" windowWidth="29040" windowHeight="15840" xr2:uid="{00000000-000D-0000-FFFF-FFFF00000000}"/>
  </bookViews>
  <sheets>
    <sheet name="112年總表" sheetId="1" r:id="rId1"/>
    <sheet name="112新化水電" sheetId="2" r:id="rId2"/>
    <sheet name="行政作業費" sheetId="10" r:id="rId3"/>
    <sheet name="112崙頂" sheetId="6" r:id="rId4"/>
    <sheet name="112全興" sheetId="7" r:id="rId5"/>
    <sheet name="112唪口" sheetId="4" r:id="rId6"/>
    <sheet name="112唪口水電" sheetId="3" r:id="rId7"/>
    <sheet name="112北勢" sheetId="5" r:id="rId8"/>
    <sheet name="112協興" sheetId="8" r:id="rId9"/>
    <sheet name="112豐榮" sheetId="9" r:id="rId10"/>
  </sheets>
  <calcPr calcId="181029"/>
</workbook>
</file>

<file path=xl/calcChain.xml><?xml version="1.0" encoding="utf-8"?>
<calcChain xmlns="http://schemas.openxmlformats.org/spreadsheetml/2006/main">
  <c r="D16" i="8" l="1"/>
  <c r="D15" i="7"/>
  <c r="C16" i="8"/>
  <c r="E15" i="8"/>
  <c r="G15" i="8"/>
  <c r="G14" i="7"/>
  <c r="E14" i="7"/>
  <c r="C15" i="7"/>
  <c r="B4" i="1" l="1"/>
  <c r="B5" i="1"/>
  <c r="B7" i="1"/>
  <c r="B8" i="1"/>
  <c r="B10" i="1"/>
  <c r="B12" i="1"/>
  <c r="B13" i="1" s="1"/>
  <c r="B14" i="1"/>
  <c r="C13" i="1"/>
  <c r="C11" i="1"/>
  <c r="B15" i="1" l="1"/>
  <c r="B9" i="1"/>
  <c r="E14" i="8"/>
  <c r="G14" i="8"/>
  <c r="C15" i="5"/>
  <c r="E14" i="5"/>
  <c r="G14" i="5"/>
  <c r="E5" i="10"/>
  <c r="G6" i="3"/>
  <c r="G5" i="3"/>
  <c r="D13" i="4"/>
  <c r="C15" i="1" l="1"/>
  <c r="D13" i="9"/>
  <c r="A1" i="10"/>
  <c r="C13" i="4" l="1"/>
  <c r="E12" i="4"/>
  <c r="G12" i="4"/>
  <c r="E11" i="4"/>
  <c r="G11" i="4"/>
  <c r="C13" i="9"/>
  <c r="E12" i="9"/>
  <c r="G12" i="9"/>
  <c r="A2" i="6"/>
  <c r="A2" i="10"/>
  <c r="E6" i="7" l="1"/>
  <c r="E7" i="7"/>
  <c r="G6" i="7"/>
  <c r="B6" i="1"/>
  <c r="B11" i="1" s="1"/>
  <c r="B16" i="1" s="1"/>
  <c r="C16" i="1" l="1"/>
  <c r="E6" i="3"/>
  <c r="D7" i="10"/>
  <c r="D14" i="1" s="1"/>
  <c r="C7" i="10"/>
  <c r="G6" i="10"/>
  <c r="E6" i="10"/>
  <c r="G5" i="10"/>
  <c r="E14" i="1" l="1"/>
  <c r="F14" i="1"/>
  <c r="E7" i="10"/>
  <c r="D15" i="1"/>
  <c r="G7" i="10"/>
  <c r="E15" i="1" l="1"/>
  <c r="F15" i="1"/>
  <c r="E12" i="7"/>
  <c r="G12" i="7"/>
  <c r="A1" i="3" l="1"/>
  <c r="D15" i="5"/>
  <c r="D7" i="3"/>
  <c r="D13" i="6"/>
  <c r="G7" i="8"/>
  <c r="E7" i="8"/>
  <c r="C7" i="3"/>
  <c r="C13" i="6"/>
  <c r="C6" i="2"/>
  <c r="G15" i="7" l="1"/>
  <c r="E15" i="7"/>
  <c r="G7" i="3"/>
  <c r="A1" i="2"/>
  <c r="A1" i="8"/>
  <c r="A1" i="5"/>
  <c r="G5" i="2"/>
  <c r="E10" i="4" l="1"/>
  <c r="E6" i="4"/>
  <c r="E7" i="4"/>
  <c r="E8" i="4"/>
  <c r="E9" i="4"/>
  <c r="G10" i="4"/>
  <c r="G6" i="4"/>
  <c r="G7" i="4"/>
  <c r="G8" i="4"/>
  <c r="G9" i="4"/>
  <c r="D5" i="1" l="1"/>
  <c r="F5" i="1" s="1"/>
  <c r="G12" i="6"/>
  <c r="G6" i="6"/>
  <c r="G7" i="6"/>
  <c r="G8" i="6"/>
  <c r="G9" i="6"/>
  <c r="G10" i="6"/>
  <c r="G11" i="6"/>
  <c r="D10" i="1"/>
  <c r="G11" i="9"/>
  <c r="E11" i="9"/>
  <c r="G10" i="9"/>
  <c r="E10" i="9"/>
  <c r="G9" i="9"/>
  <c r="E9" i="9"/>
  <c r="G8" i="9"/>
  <c r="E8" i="9"/>
  <c r="G7" i="9"/>
  <c r="E7" i="9"/>
  <c r="G6" i="9"/>
  <c r="E6" i="9"/>
  <c r="G5" i="9"/>
  <c r="E5" i="9"/>
  <c r="G13" i="8"/>
  <c r="E13" i="8"/>
  <c r="G12" i="8"/>
  <c r="E12" i="8"/>
  <c r="G11" i="8"/>
  <c r="E11" i="8"/>
  <c r="G10" i="8"/>
  <c r="E10" i="8"/>
  <c r="G9" i="8"/>
  <c r="E9" i="8"/>
  <c r="G8" i="8"/>
  <c r="E8" i="8"/>
  <c r="G6" i="8"/>
  <c r="E6" i="8"/>
  <c r="G5" i="8"/>
  <c r="E5" i="8"/>
  <c r="D8" i="1"/>
  <c r="G13" i="5"/>
  <c r="E13" i="5"/>
  <c r="G12" i="5"/>
  <c r="E12" i="5"/>
  <c r="G11" i="5"/>
  <c r="E11" i="5"/>
  <c r="G10" i="5"/>
  <c r="E10" i="5"/>
  <c r="G9" i="5"/>
  <c r="E9" i="5"/>
  <c r="G8" i="5"/>
  <c r="E8" i="5"/>
  <c r="G7" i="5"/>
  <c r="E7" i="5"/>
  <c r="G6" i="5"/>
  <c r="E6" i="5"/>
  <c r="G5" i="5"/>
  <c r="E5" i="5"/>
  <c r="D7" i="1"/>
  <c r="G5" i="4"/>
  <c r="E5" i="4"/>
  <c r="D6" i="1"/>
  <c r="G11" i="7"/>
  <c r="E11" i="7"/>
  <c r="G10" i="7"/>
  <c r="E10" i="7"/>
  <c r="G9" i="7"/>
  <c r="E9" i="7"/>
  <c r="G8" i="7"/>
  <c r="E8" i="7"/>
  <c r="G7" i="7"/>
  <c r="G13" i="7"/>
  <c r="E13" i="7"/>
  <c r="G5" i="7"/>
  <c r="E5" i="7"/>
  <c r="E13" i="6"/>
  <c r="E11" i="6"/>
  <c r="E10" i="6"/>
  <c r="E9" i="6"/>
  <c r="E8" i="6"/>
  <c r="E7" i="6"/>
  <c r="E6" i="6"/>
  <c r="E12" i="6"/>
  <c r="G5" i="6"/>
  <c r="E5" i="6"/>
  <c r="E8" i="1" l="1"/>
  <c r="F8" i="1"/>
  <c r="E6" i="1"/>
  <c r="F6" i="1"/>
  <c r="E7" i="1"/>
  <c r="F7" i="1"/>
  <c r="E10" i="1"/>
  <c r="F10" i="1"/>
  <c r="E5" i="1"/>
  <c r="G13" i="6"/>
  <c r="E13" i="9"/>
  <c r="E16" i="8"/>
  <c r="G15" i="5"/>
  <c r="G13" i="4"/>
  <c r="E13" i="4"/>
  <c r="D9" i="1"/>
  <c r="G13" i="9"/>
  <c r="G16" i="8"/>
  <c r="E15" i="5"/>
  <c r="E9" i="1" l="1"/>
  <c r="F9" i="1"/>
  <c r="D12" i="1"/>
  <c r="F12" i="1" s="1"/>
  <c r="E5" i="3"/>
  <c r="D6" i="2"/>
  <c r="G6" i="2" s="1"/>
  <c r="E5" i="2"/>
  <c r="A2" i="9"/>
  <c r="A2" i="8"/>
  <c r="A2" i="7"/>
  <c r="A2" i="5"/>
  <c r="A2" i="4"/>
  <c r="A2" i="3"/>
  <c r="A2" i="2"/>
  <c r="A1" i="9"/>
  <c r="A1" i="7"/>
  <c r="A1" i="6"/>
  <c r="A1" i="4"/>
  <c r="D13" i="1" l="1"/>
  <c r="E12" i="1"/>
  <c r="E7" i="3"/>
  <c r="E6" i="2"/>
  <c r="D4" i="1"/>
  <c r="F4" i="1" s="1"/>
  <c r="E13" i="1" l="1"/>
  <c r="F13" i="1"/>
  <c r="E4" i="1"/>
  <c r="D11" i="1"/>
  <c r="F11" i="1" s="1"/>
  <c r="D16" i="1" l="1"/>
  <c r="E11" i="1"/>
  <c r="E16" i="1" l="1"/>
  <c r="F16" i="1"/>
</calcChain>
</file>

<file path=xl/sharedStrings.xml><?xml version="1.0" encoding="utf-8"?>
<sst xmlns="http://schemas.openxmlformats.org/spreadsheetml/2006/main" count="203" uniqueCount="137">
  <si>
    <t>里       別</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</si>
  <si>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</si>
  <si>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</si>
  <si>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</si>
  <si>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</si>
  <si>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</si>
  <si>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</si>
  <si>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</si>
  <si>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</si>
  <si>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</si>
  <si>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</si>
  <si>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</si>
  <si>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</si>
  <si>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</si>
  <si>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</si>
  <si>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</si>
  <si>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</si>
  <si>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</si>
  <si>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</si>
  <si>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</si>
  <si>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</si>
  <si>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</si>
  <si>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</si>
  <si>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</si>
  <si>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</si>
  <si>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</si>
  <si>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</si>
  <si>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</si>
  <si>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</si>
  <si>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</si>
  <si>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</si>
  <si>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</si>
  <si>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</si>
  <si>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</si>
  <si>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</si>
  <si>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</si>
  <si>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</si>
  <si>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</si>
  <si>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</si>
  <si>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</si>
  <si>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</si>
  <si>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</si>
  <si>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</si>
  <si>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</si>
  <si>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</si>
  <si>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</si>
  <si>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</si>
  <si>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</si>
  <si>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</si>
  <si>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</si>
  <si>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</si>
  <si>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</si>
  <si>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</si>
  <si>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</si>
  <si>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</si>
  <si>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</si>
  <si>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</si>
  <si>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</si>
  <si>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</si>
  <si>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</si>
  <si>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</si>
  <si>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</si>
  <si>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</si>
  <si>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</si>
  <si>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</si>
  <si>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</si>
  <si>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</si>
  <si>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</si>
  <si>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</si>
  <si>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</si>
  <si>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</si>
  <si>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</si>
  <si>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</si>
  <si>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</si>
  <si>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</si>
  <si>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</si>
  <si>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</si>
  <si>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</si>
  <si>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</si>
  <si>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</si>
  <si>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</si>
  <si>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</si>
  <si>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</si>
  <si>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</si>
  <si>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</si>
  <si>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</si>
  <si>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</si>
  <si>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北勢里辦理全里環保教育宣導暨里民聯誼活動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</si>
  <si>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</si>
  <si>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</si>
  <si>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</si>
  <si>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</si>
  <si>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</si>
  <si>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</si>
  <si>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</si>
  <si>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補助豐榮社區發展協會環保義工隊辦理環保教育觀摩活動</t>
    <phoneticPr fontId="1" type="noConversion"/>
  </si>
  <si>
    <t>依據臺南市政府112年3月9日府環廢字第11200213819B號函辦理</t>
    <phoneticPr fontId="1" type="noConversion"/>
  </si>
  <si>
    <t xml:space="preserve"> </t>
    <phoneticPr fontId="1" type="noConversion"/>
  </si>
  <si>
    <t>雇工及機具進行環境整頓及綠化美化</t>
    <phoneticPr fontId="1" type="noConversion"/>
  </si>
  <si>
    <t>全興社區巡守隊(守望相助隊)辦理環保教育宣導暨觀摩活動，以及設備採購、勤務講習訓練</t>
    <phoneticPr fontId="1" type="noConversion"/>
  </si>
  <si>
    <t>全興社區媽媽教室(成長教室)辦理全里媽媽環保教育宣導暨觀摩活動</t>
    <phoneticPr fontId="1" type="noConversion"/>
  </si>
  <si>
    <t>唪口里環保志工隊辦理環保教育宣導暨觀摩活動</t>
    <phoneticPr fontId="1" type="noConversion"/>
  </si>
  <si>
    <t>北勢里監視器整修維護工程</t>
    <phoneticPr fontId="1" type="noConversion"/>
  </si>
  <si>
    <t>協興里弱勢里民(具社福身分、獨居老人…..)扶助或物資捐贈</t>
    <phoneticPr fontId="1" type="noConversion"/>
  </si>
  <si>
    <t>補助豐榮社區發展協會義工隊辦理環境整頓購置所需物品</t>
    <phoneticPr fontId="1" type="noConversion"/>
  </si>
  <si>
    <t>1.112/07/06支全興里環保志工112年4月15-16日辦理蘭嶼、六堆客家文化園區及高雄大樹鐵橋人工濕地觀摩活動車資、住宿、便餐、船票、保險等費用$61000</t>
    <phoneticPr fontId="1" type="noConversion"/>
  </si>
  <si>
    <t>1.112/07/06支全興社區發展協會112年5月20-21日辦理守望相助隊觀摩嘉義觸口、頂湖自然生態園區、達娜伊谷及臺南市走馬瀨等車資及餐費、保險、住宿等$78800</t>
    <phoneticPr fontId="1" type="noConversion"/>
  </si>
  <si>
    <t>1.112/07/06支全興社區發展協會112年6月13-15日辦理環島環境教育觀摩活動車資、住宿、保險費、餐費等$70000</t>
    <phoneticPr fontId="1" type="noConversion"/>
  </si>
  <si>
    <t>1.112/07/06支全興里第3、9、14、15等號監視器鏡頭維修經費$40000</t>
    <phoneticPr fontId="1" type="noConversion"/>
  </si>
  <si>
    <t>1.112/07/06支豐榮社區發展協會112年3月14日辦理長者觀摩高雄都會、高雄港、旗津砲台及燈塔等活動車資、餐費、保險等費用$80000</t>
    <phoneticPr fontId="1" type="noConversion"/>
  </si>
  <si>
    <t>1.112/07/06支豐榮社區發展協會媽媽教室112年4月16-18日辦理環保教育參觀南部科學園區及宜蘭羅東自然教育中心、三星、三芝海上平台等車資、住宿、餐費、保險等$30000</t>
    <phoneticPr fontId="1" type="noConversion"/>
  </si>
  <si>
    <t>1.112/07/06支協興社區發展112年5月6日辦理長壽會環保教育觀摩六堆客家文化園區、高雄港等活動車資、餐費、保險、船票等費用$80000</t>
    <phoneticPr fontId="1" type="noConversion"/>
  </si>
  <si>
    <t>回饋金剩餘          金額</t>
    <phoneticPr fontId="1" type="noConversion"/>
  </si>
  <si>
    <t>1.112/08/24支全興社區發展協會112年7月15日辦理長壽會觀摩苗栗南庄老街桂花巷、桂花園鄉村會館活動車資、餐費、保險等費用</t>
    <phoneticPr fontId="1" type="noConversion"/>
  </si>
  <si>
    <t>購置全興里環保義工隊執行勤務所需</t>
  </si>
  <si>
    <t>購置協興里環保志(義)工隊執行勤務所需</t>
    <phoneticPr fontId="1" type="noConversion"/>
  </si>
  <si>
    <t>1.112/10/30支崙頂社區發展協會112年10月15日辦理環保教育觀摩台中大甲鎮瀾宮、梧棲港等車資$23000</t>
    <phoneticPr fontId="1" type="noConversion"/>
  </si>
  <si>
    <t>1.112/10/30支崙頂社區發展協會112年09月24日辦理中秋聯歡晚會暨登革熱防治宣導便餐20桌費用$80000</t>
    <phoneticPr fontId="1" type="noConversion"/>
  </si>
  <si>
    <t>1.112/10/16支全興社區發展協會112年09月16-17日辦理媽媽教室觀摩樹谷文化園區、金山老街、野柳地質公園、...等車資、住宿、午晚餐、保險等$70000</t>
    <phoneticPr fontId="1" type="noConversion"/>
  </si>
  <si>
    <t>1.112/11/07支崙頂社區發展協會112年10月22日辦理媽媽教室環保教育觀摩台中自然科學博物館、鹿港老街等活動車資及便餐、保險費用$10000</t>
    <phoneticPr fontId="1" type="noConversion"/>
  </si>
  <si>
    <t>1.112/07/06支全興社區發展協會112年5月5日辦理母親節聯歡晚會暨環保教育宣導活動便餐20桌、音響、帆布等費用$30000
2.112/10/23支全興社區發展協會112年9月16日辦理中秋節聯歡晚會暨愛地球節能減碳資源回收活動餐盒625份*80元、音響、搭棚、紅布條、雜支等費用$60000</t>
    <phoneticPr fontId="1" type="noConversion"/>
  </si>
  <si>
    <t>1.112/11/20支協興社區環保義工隊112.10.21辦理環保教育宣導暨觀摩嘉義觸口自然教育中心、阿里山等活動車資、餐費、保險、門票等費用(臺南市新化區協興社區發展協會)$60000</t>
    <phoneticPr fontId="1" type="noConversion"/>
  </si>
  <si>
    <t>1.112/11/16支唪口里環保義工112年11月4-5日辦理觀摩台北烏來、木柵、雲仙樂園、月眉人工濕地等車資、餐費、住宿、保險等費用(谷星旅行社有限公司)$39780</t>
    <phoneticPr fontId="1" type="noConversion"/>
  </si>
  <si>
    <t>1.112/11/14支唪口里社區111年監視器故障維修開口契約維修費用不敷使用(鼎順電腦有限公司)$43441</t>
    <phoneticPr fontId="1" type="noConversion"/>
  </si>
  <si>
    <t>1.112/12/15支崙頂里112年12月5-6日辦理全里環保義工隊環保教育觀摩淡水水資源回收中心、中正紀念堂等等活動車資、住宿及便餐、保險費用$100000</t>
    <phoneticPr fontId="1" type="noConversion"/>
  </si>
  <si>
    <t>1.112/12/22支崙頂社區發展協會巡守隊112年12月9-10日辦理暨環保教育觀摩台東濱海公園、東部海岸國家風景區、台灣史前文化博物館等活動車資及餐費等費用等活動車資及餐費等費用$49500</t>
    <phoneticPr fontId="1" type="noConversion"/>
  </si>
  <si>
    <t>112/12/15支全興里環保志工隊112年9-12月辦理轄內環境清潔早餐經費代墊$8400</t>
    <phoneticPr fontId="1" type="noConversion"/>
  </si>
  <si>
    <r>
      <t xml:space="preserve">1.112/09/14支全興里統一社區樹木移植、花台拆除及人行道路修復工程$50605
</t>
    </r>
    <r>
      <rPr>
        <sz val="10"/>
        <color rgb="FFFF0000"/>
        <rFont val="標楷體"/>
        <family val="4"/>
        <charset val="136"/>
      </rPr>
      <t>2.112/12/12支全興里統一社區第三區樹木修剪及人行道路修復工程$125000</t>
    </r>
    <phoneticPr fontId="1" type="noConversion"/>
  </si>
  <si>
    <r>
      <t xml:space="preserve">1.112/07/06支豐榮社區發展協會112年3月18-20日辦理觀摩澎湖國家公園、吉貝石滬文化館活動團費費$50000
</t>
    </r>
    <r>
      <rPr>
        <sz val="10"/>
        <color rgb="FFFF0000"/>
        <rFont val="標楷體"/>
        <family val="4"/>
        <charset val="136"/>
      </rPr>
      <t>2.112/12/01支豐榮社區發展協會112年11月11日辦理全里環保教育觀摩澀水社區、步道等活動車資、餐費、門票、保險、早餐等費用$110000</t>
    </r>
    <phoneticPr fontId="1" type="noConversion"/>
  </si>
  <si>
    <t>1.112/12/22支協興里辦公處購買環保志(義)隊112年9-12月執行環計清潔日早餐費用$10000</t>
    <phoneticPr fontId="1" type="noConversion"/>
  </si>
  <si>
    <t>1.112/12/05支協興社區發展協會112年11月18-19日辦理會員及志工參訪廬山、合歡山活動車資、保險、餐費、主宿等費用$70000</t>
    <phoneticPr fontId="1" type="noConversion"/>
  </si>
  <si>
    <t>1.112/12/15支北勢里112.12/6-12/11共6日僱鄭水智、陳黃雪珠辦理轄內環境整頓工資$4048</t>
    <phoneticPr fontId="1" type="noConversion"/>
  </si>
  <si>
    <t>臺南市新化區暨唪口里辦理
「112年度臺南市永康垃圾資源回收(焚化)廠營運階段回饋金」112年度12月份年末執行情況表(因業務需要，請准於全部保留)</t>
    <phoneticPr fontId="1" type="noConversion"/>
  </si>
  <si>
    <t>1.112/12/28支協興里忠孝路190巷16號旁水溝蓋損壞修復工程$28917</t>
    <phoneticPr fontId="1" type="noConversion"/>
  </si>
  <si>
    <t>1.112/12/28支112年度豐榮里辦理道路柏油鋪設維修及排水溝維修工程432000.材試11915.空污1275$260416</t>
    <phoneticPr fontId="1" type="noConversion"/>
  </si>
  <si>
    <t>製表日期：112年12月28日</t>
    <phoneticPr fontId="1" type="noConversion"/>
  </si>
  <si>
    <r>
      <t xml:space="preserve">1.112/07/06支全興里112年4/17-21及4/24-28僱用沈文志辦理轄區環境整頓工資$11487
2.112/07/07支全興里112年5月22-26及6月26-30日僱用沈文志辦理轄區環境整頓工資(含雇主意外責任險1500元)$16817
3.112/08/17支全興里112年8/7-13僱用沈文志辦理轄區環境整頓工資.政二健(沈文志)$10722
4.112/09/05支全興里112年7/24-28及8/21-25僱用沈文志辦理轄區環境整頓工資.政二健(沈文志)$15317
5.112/09/19支全興里112年9/4-8及9/11-15僱用沈文志辦理轄區環境整頓工資.政二健(沈文志)$15317
6.112/11/16支全興里112年10月2-6日及11月6-10日共10日僱用沈文志辦理轄區環境整頓工資.政二健(沈文志)(臺南市新化區公所代收款專戶)$15317
</t>
    </r>
    <r>
      <rPr>
        <sz val="10"/>
        <color rgb="FFFF0000"/>
        <rFont val="標楷體"/>
        <family val="4"/>
        <charset val="136"/>
      </rPr>
      <t>7.112/12/15支全興里112年12月4-8日共5日僱用沈文志辦理轄區環境整頓工資.政二健$7659</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</si>
</sst>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
      <sz val="9"/>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93">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42" fontId="6" fillId="0" borderId="3" xfId="0" applyNumberFormat="1" applyFont="1" applyBorder="1">
      <alignment vertical="center"/>
    </xf>
    <xf numFmtId="42" fontId="6" fillId="0" borderId="6" xfId="0" applyNumberFormat="1" applyFont="1" applyBorder="1">
      <alignment vertical="center"/>
    </xf>
    <xf numFmtId="0" fontId="15" fillId="0" borderId="1" xfId="0" applyFont="1" applyBorder="1" applyAlignment="1">
      <alignment vertical="center"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6" fillId="0" borderId="22" xfId="0" applyFont="1" applyBorder="1" applyAlignment="1">
      <alignment horizontal="left" vertical="top" wrapText="1"/>
    </xf>
    <xf numFmtId="0" fontId="12" fillId="0" borderId="22" xfId="0" applyFont="1" applyBorder="1" applyAlignment="1">
      <alignment vertical="center" wrapText="1"/>
    </xf>
    <xf numFmtId="0" fontId="16" fillId="0" borderId="1" xfId="0" applyFont="1" applyBorder="1" applyAlignment="1">
      <alignment vertical="center" wrapText="1"/>
    </xf>
    <xf numFmtId="42" fontId="16" fillId="0" borderId="1" xfId="0" applyNumberFormat="1" applyFont="1" applyBorder="1">
      <alignment vertical="center"/>
    </xf>
    <xf numFmtId="42" fontId="16" fillId="0" borderId="22" xfId="0" applyNumberFormat="1" applyFont="1" applyBorder="1">
      <alignment vertical="center"/>
    </xf>
    <xf numFmtId="0" fontId="16" fillId="0" borderId="22" xfId="0" applyFont="1" applyBorder="1" applyAlignment="1">
      <alignment horizontal="left" vertical="center" wrapText="1"/>
    </xf>
    <xf numFmtId="0" fontId="6" fillId="0" borderId="22" xfId="0" applyFont="1" applyBorder="1" applyAlignment="1">
      <alignment vertical="center" wrapText="1"/>
    </xf>
    <xf numFmtId="0" fontId="16" fillId="0" borderId="22" xfId="0" applyFont="1" applyBorder="1" applyAlignment="1">
      <alignment vertical="center" wrapText="1"/>
    </xf>
    <xf numFmtId="0" fontId="12" fillId="0" borderId="1" xfId="0" applyFont="1" applyBorder="1" applyAlignment="1">
      <alignment vertical="center" wrapText="1"/>
    </xf>
    <xf numFmtId="0" fontId="6" fillId="0" borderId="1" xfId="0" applyFont="1" applyBorder="1" applyAlignment="1">
      <alignment horizontal="left" vertical="top" wrapText="1"/>
    </xf>
    <xf numFmtId="0" fontId="12" fillId="0" borderId="22" xfId="0" applyFont="1" applyBorder="1" applyAlignment="1">
      <alignment horizontal="left" vertical="top" wrapText="1"/>
    </xf>
    <xf numFmtId="0" fontId="17"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workbookViewId="0">
      <selection activeCell="M10" sqref="M10"/>
    </sheetView>
  </sheetViews>
  <sheetFormatPr defaultRowHeight="16.5"/>
  <cols>
    <col min="1" max="1" width="16.25" customWidth="1"/>
    <col min="2" max="2" width="17.125" customWidth="1"/>
    <col min="3" max="3" width="17.625" customWidth="1"/>
    <col min="4" max="4" width="17.125" customWidth="1"/>
    <col min="5" max="5" width="13.125" customWidth="1"/>
    <col min="6" max="6" width="18.25" customWidth="1"/>
    <col min="7" max="7" width="22.125" customWidth="1"/>
  </cols>
  <sheetData>
    <row r="1" spans="1:11" ht="64.5" customHeight="1">
      <c r="A1" s="73" t="s">
        <v>132</v>
      </c>
      <c r="B1" s="74"/>
      <c r="C1" s="74"/>
      <c r="D1" s="74"/>
      <c r="E1" s="74"/>
      <c r="F1" s="74"/>
      <c r="G1" s="74"/>
    </row>
    <row r="2" spans="1:11" ht="33" customHeight="1" thickBot="1">
      <c r="A2" t="s">
        <v>135</v>
      </c>
    </row>
    <row r="3" spans="1:11" ht="42.75" thickTop="1">
      <c r="A3" s="1" t="s">
        <v>0</v>
      </c>
      <c r="B3" s="2" t="s">
        <v>72</v>
      </c>
      <c r="C3" s="3" t="s">
        <v>78</v>
      </c>
      <c r="D3" s="2" t="s">
        <v>1</v>
      </c>
      <c r="E3" s="9" t="s">
        <v>2</v>
      </c>
      <c r="F3" s="4" t="s">
        <v>112</v>
      </c>
      <c r="G3" s="1" t="s">
        <v>3</v>
      </c>
    </row>
    <row r="4" spans="1:11" ht="21">
      <c r="A4" s="5" t="s">
        <v>4</v>
      </c>
      <c r="B4" s="6">
        <f>'112新化水電'!C6</f>
        <v>14553812</v>
      </c>
      <c r="C4" s="34"/>
      <c r="D4" s="10">
        <f>'112新化水電'!D6</f>
        <v>0</v>
      </c>
      <c r="E4" s="7">
        <f t="shared" ref="E4:E16" si="0">D4/B4</f>
        <v>0</v>
      </c>
      <c r="F4" s="6">
        <f t="shared" ref="F4:F16" si="1">SUM(B4-D4)</f>
        <v>14553812</v>
      </c>
      <c r="G4" s="8"/>
    </row>
    <row r="5" spans="1:11" ht="21">
      <c r="A5" s="11" t="s">
        <v>5</v>
      </c>
      <c r="B5" s="10">
        <f>'112崙頂'!C13</f>
        <v>1000000</v>
      </c>
      <c r="C5" s="35">
        <v>149500</v>
      </c>
      <c r="D5" s="10">
        <f>'112崙頂'!D13</f>
        <v>262500</v>
      </c>
      <c r="E5" s="7">
        <f t="shared" si="0"/>
        <v>0.26250000000000001</v>
      </c>
      <c r="F5" s="6">
        <f t="shared" si="1"/>
        <v>737500</v>
      </c>
      <c r="G5" s="12"/>
    </row>
    <row r="6" spans="1:11" ht="21">
      <c r="A6" s="11" t="s">
        <v>6</v>
      </c>
      <c r="B6" s="10">
        <f>'112全興'!C15</f>
        <v>1000000</v>
      </c>
      <c r="C6" s="35">
        <v>141059</v>
      </c>
      <c r="D6" s="10">
        <f>'112全興'!D15</f>
        <v>756441</v>
      </c>
      <c r="E6" s="7">
        <f t="shared" si="0"/>
        <v>0.75644100000000003</v>
      </c>
      <c r="F6" s="6">
        <f t="shared" si="1"/>
        <v>243559</v>
      </c>
      <c r="G6" s="12"/>
      <c r="K6" t="s">
        <v>97</v>
      </c>
    </row>
    <row r="7" spans="1:11" ht="21">
      <c r="A7" s="11" t="s">
        <v>7</v>
      </c>
      <c r="B7" s="10">
        <f>'112唪口'!C13</f>
        <v>1000000</v>
      </c>
      <c r="C7" s="35"/>
      <c r="D7" s="10">
        <f>'112唪口'!D13</f>
        <v>83221</v>
      </c>
      <c r="E7" s="7">
        <f t="shared" si="0"/>
        <v>8.3221000000000003E-2</v>
      </c>
      <c r="F7" s="6">
        <f t="shared" si="1"/>
        <v>916779</v>
      </c>
      <c r="G7" s="12"/>
    </row>
    <row r="8" spans="1:11" ht="21">
      <c r="A8" s="11" t="s">
        <v>8</v>
      </c>
      <c r="B8" s="10">
        <f>'112北勢'!C15</f>
        <v>1000000</v>
      </c>
      <c r="C8" s="35">
        <v>4048</v>
      </c>
      <c r="D8" s="10">
        <f>'112北勢'!D15</f>
        <v>4048</v>
      </c>
      <c r="E8" s="7">
        <f t="shared" si="0"/>
        <v>4.0480000000000004E-3</v>
      </c>
      <c r="F8" s="6">
        <f t="shared" si="1"/>
        <v>995952</v>
      </c>
      <c r="G8" s="12"/>
    </row>
    <row r="9" spans="1:11" ht="21">
      <c r="A9" s="11" t="s">
        <v>9</v>
      </c>
      <c r="B9" s="10">
        <f>'112協興'!C16</f>
        <v>1000000</v>
      </c>
      <c r="C9" s="35">
        <v>108917</v>
      </c>
      <c r="D9" s="10">
        <f>'112協興'!D16</f>
        <v>248917</v>
      </c>
      <c r="E9" s="7">
        <f t="shared" si="0"/>
        <v>0.248917</v>
      </c>
      <c r="F9" s="6">
        <f t="shared" si="1"/>
        <v>751083</v>
      </c>
      <c r="G9" s="12"/>
    </row>
    <row r="10" spans="1:11" ht="21">
      <c r="A10" s="11" t="s">
        <v>10</v>
      </c>
      <c r="B10" s="10">
        <f>'112豐榮'!C13</f>
        <v>1000000</v>
      </c>
      <c r="C10" s="35">
        <v>370416</v>
      </c>
      <c r="D10" s="10">
        <f>'112豐榮'!D13</f>
        <v>530416</v>
      </c>
      <c r="E10" s="7">
        <f t="shared" si="0"/>
        <v>0.530416</v>
      </c>
      <c r="F10" s="6">
        <f t="shared" si="1"/>
        <v>469584</v>
      </c>
      <c r="G10" s="12"/>
    </row>
    <row r="11" spans="1:11" ht="21">
      <c r="A11" s="11" t="s">
        <v>11</v>
      </c>
      <c r="B11" s="10">
        <f>SUM(B4:B10)</f>
        <v>20553812</v>
      </c>
      <c r="C11" s="35">
        <f>SUM(C4:C10)</f>
        <v>773940</v>
      </c>
      <c r="D11" s="10">
        <f>SUM(D4:D10)</f>
        <v>1885543</v>
      </c>
      <c r="E11" s="7">
        <f t="shared" si="0"/>
        <v>9.1736900191555712E-2</v>
      </c>
      <c r="F11" s="6">
        <f t="shared" si="1"/>
        <v>18668269</v>
      </c>
      <c r="G11" s="12"/>
    </row>
    <row r="12" spans="1:11" ht="21">
      <c r="A12" s="11" t="s">
        <v>7</v>
      </c>
      <c r="B12" s="10">
        <f>'112唪口水電'!C7</f>
        <v>4590917</v>
      </c>
      <c r="C12" s="35"/>
      <c r="D12" s="10">
        <f>'112唪口水電'!D7</f>
        <v>0</v>
      </c>
      <c r="E12" s="7">
        <f t="shared" si="0"/>
        <v>0</v>
      </c>
      <c r="F12" s="6">
        <f t="shared" si="1"/>
        <v>4590917</v>
      </c>
      <c r="G12" s="8"/>
    </row>
    <row r="13" spans="1:11" ht="21">
      <c r="A13" s="11" t="s">
        <v>11</v>
      </c>
      <c r="B13" s="10">
        <f>SUM(B12)</f>
        <v>4590917</v>
      </c>
      <c r="C13" s="35">
        <f>C12</f>
        <v>0</v>
      </c>
      <c r="D13" s="10">
        <f>SUM(D12)</f>
        <v>0</v>
      </c>
      <c r="E13" s="7">
        <f t="shared" si="0"/>
        <v>0</v>
      </c>
      <c r="F13" s="6">
        <f t="shared" si="1"/>
        <v>4590917</v>
      </c>
      <c r="G13" s="12"/>
    </row>
    <row r="14" spans="1:11" ht="21">
      <c r="A14" s="11" t="s">
        <v>82</v>
      </c>
      <c r="B14" s="10">
        <f>行政作業費!C7</f>
        <v>52191</v>
      </c>
      <c r="C14" s="35"/>
      <c r="D14" s="10">
        <f>行政作業費!D7</f>
        <v>0</v>
      </c>
      <c r="E14" s="7">
        <f t="shared" si="0"/>
        <v>0</v>
      </c>
      <c r="F14" s="6">
        <f t="shared" si="1"/>
        <v>52191</v>
      </c>
      <c r="G14" s="8"/>
    </row>
    <row r="15" spans="1:11" ht="21">
      <c r="A15" s="11" t="s">
        <v>83</v>
      </c>
      <c r="B15" s="10">
        <f>B14</f>
        <v>52191</v>
      </c>
      <c r="C15" s="35">
        <f>C14</f>
        <v>0</v>
      </c>
      <c r="D15" s="10">
        <f>D14</f>
        <v>0</v>
      </c>
      <c r="E15" s="7">
        <f t="shared" si="0"/>
        <v>0</v>
      </c>
      <c r="F15" s="6">
        <f t="shared" si="1"/>
        <v>52191</v>
      </c>
      <c r="G15" s="12"/>
    </row>
    <row r="16" spans="1:11" ht="21">
      <c r="A16" s="5" t="s">
        <v>12</v>
      </c>
      <c r="B16" s="6">
        <f>SUM(B11+B13+B15)</f>
        <v>25196920</v>
      </c>
      <c r="C16" s="34">
        <f>C11+C13+C15</f>
        <v>773940</v>
      </c>
      <c r="D16" s="10">
        <f>SUM(D11+D13+D15)</f>
        <v>1885543</v>
      </c>
      <c r="E16" s="7">
        <f t="shared" si="0"/>
        <v>7.4832281088323488E-2</v>
      </c>
      <c r="F16" s="6">
        <f t="shared" si="1"/>
        <v>23311377</v>
      </c>
      <c r="G16" s="8"/>
    </row>
    <row r="17" spans="1:7">
      <c r="A17" s="14" t="s">
        <v>96</v>
      </c>
      <c r="B17" s="13"/>
      <c r="C17" s="13"/>
      <c r="D17" s="13"/>
      <c r="E17" s="13"/>
      <c r="F17" s="13"/>
      <c r="G17" s="13"/>
    </row>
    <row r="18" spans="1:7" ht="21">
      <c r="A18" s="15" t="s">
        <v>13</v>
      </c>
    </row>
  </sheetData>
  <mergeCells count="1">
    <mergeCell ref="A1:G1"/>
  </mergeCells>
  <phoneticPr fontId="1" type="noConversion"/>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4"/>
  <sheetViews>
    <sheetView workbookViewId="0">
      <selection activeCell="F5" sqref="F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81"/>
    </row>
    <row r="2" spans="1:8" ht="17.25" thickBot="1">
      <c r="A2" t="str">
        <f>'112年總表'!A2</f>
        <v>製表日期：112年12月28日</v>
      </c>
    </row>
    <row r="3" spans="1:8" ht="17.25" customHeight="1" thickTop="1">
      <c r="A3" s="76" t="s">
        <v>30</v>
      </c>
      <c r="B3" s="78" t="s">
        <v>31</v>
      </c>
      <c r="C3" s="78"/>
      <c r="D3" s="78"/>
      <c r="E3" s="78"/>
      <c r="F3" s="78"/>
      <c r="G3" s="16"/>
    </row>
    <row r="4" spans="1:8">
      <c r="A4" s="77"/>
      <c r="B4" s="17" t="s">
        <v>32</v>
      </c>
      <c r="C4" s="18" t="s">
        <v>33</v>
      </c>
      <c r="D4" s="18" t="s">
        <v>34</v>
      </c>
      <c r="E4" s="19" t="s">
        <v>35</v>
      </c>
      <c r="F4" s="17" t="s">
        <v>36</v>
      </c>
      <c r="G4" s="20" t="s">
        <v>93</v>
      </c>
    </row>
    <row r="5" spans="1:8" ht="32.25" customHeight="1">
      <c r="A5" s="90" t="s">
        <v>66</v>
      </c>
      <c r="B5" s="28" t="s">
        <v>67</v>
      </c>
      <c r="C5" s="64">
        <v>350000</v>
      </c>
      <c r="D5" s="22">
        <v>260416</v>
      </c>
      <c r="E5" s="23">
        <f t="shared" ref="E5:E13" si="0">D5/C5</f>
        <v>0.74404571428571431</v>
      </c>
      <c r="F5" s="72" t="s">
        <v>134</v>
      </c>
      <c r="G5" s="42">
        <f>C5-D5</f>
        <v>89584</v>
      </c>
    </row>
    <row r="6" spans="1:8" ht="33">
      <c r="A6" s="91"/>
      <c r="B6" s="63" t="s">
        <v>104</v>
      </c>
      <c r="C6" s="22">
        <v>20000</v>
      </c>
      <c r="D6" s="43"/>
      <c r="E6" s="23">
        <f>D6/C6</f>
        <v>0</v>
      </c>
      <c r="F6" s="61"/>
      <c r="G6" s="42">
        <f>C6-D6</f>
        <v>20000</v>
      </c>
    </row>
    <row r="7" spans="1:8">
      <c r="A7" s="91"/>
      <c r="B7" s="28" t="s">
        <v>68</v>
      </c>
      <c r="C7" s="22">
        <v>30000</v>
      </c>
      <c r="D7" s="43"/>
      <c r="E7" s="23">
        <f t="shared" si="0"/>
        <v>0</v>
      </c>
      <c r="F7" s="21"/>
      <c r="G7" s="42">
        <f t="shared" ref="G7:G13" si="1">C7-D7</f>
        <v>30000</v>
      </c>
    </row>
    <row r="8" spans="1:8" ht="85.5">
      <c r="A8" s="91"/>
      <c r="B8" s="28" t="s">
        <v>69</v>
      </c>
      <c r="C8" s="22">
        <v>160000</v>
      </c>
      <c r="D8" s="22">
        <v>160000</v>
      </c>
      <c r="E8" s="23">
        <f t="shared" si="0"/>
        <v>1</v>
      </c>
      <c r="F8" s="21" t="s">
        <v>128</v>
      </c>
      <c r="G8" s="42">
        <f t="shared" si="1"/>
        <v>0</v>
      </c>
    </row>
    <row r="9" spans="1:8" ht="49.5">
      <c r="A9" s="91"/>
      <c r="B9" s="39" t="s">
        <v>70</v>
      </c>
      <c r="C9" s="65">
        <v>100000</v>
      </c>
      <c r="D9" s="37">
        <v>80000</v>
      </c>
      <c r="E9" s="38">
        <f t="shared" si="0"/>
        <v>0.8</v>
      </c>
      <c r="F9" s="21" t="s">
        <v>109</v>
      </c>
      <c r="G9" s="42">
        <f t="shared" si="1"/>
        <v>20000</v>
      </c>
    </row>
    <row r="10" spans="1:8" ht="57">
      <c r="A10" s="91"/>
      <c r="B10" s="39" t="s">
        <v>71</v>
      </c>
      <c r="C10" s="65">
        <v>50000</v>
      </c>
      <c r="D10" s="37">
        <v>30000</v>
      </c>
      <c r="E10" s="38">
        <f t="shared" si="0"/>
        <v>0.6</v>
      </c>
      <c r="F10" s="21" t="s">
        <v>110</v>
      </c>
      <c r="G10" s="42">
        <f t="shared" si="1"/>
        <v>20000</v>
      </c>
    </row>
    <row r="11" spans="1:8" ht="77.25" customHeight="1">
      <c r="A11" s="91"/>
      <c r="B11" s="39" t="s">
        <v>95</v>
      </c>
      <c r="C11" s="37">
        <v>140000</v>
      </c>
      <c r="D11" s="37"/>
      <c r="E11" s="38">
        <f t="shared" si="0"/>
        <v>0</v>
      </c>
      <c r="F11" s="62"/>
      <c r="G11" s="42">
        <f t="shared" si="1"/>
        <v>140000</v>
      </c>
    </row>
    <row r="12" spans="1:8" ht="35.25" customHeight="1">
      <c r="A12" s="92"/>
      <c r="B12" s="68" t="s">
        <v>90</v>
      </c>
      <c r="C12" s="65">
        <v>150000</v>
      </c>
      <c r="D12" s="44"/>
      <c r="E12" s="38">
        <f>D12/C12</f>
        <v>0</v>
      </c>
      <c r="F12" s="61"/>
      <c r="G12" s="42">
        <f>C12-D12</f>
        <v>150000</v>
      </c>
    </row>
    <row r="13" spans="1:8" ht="17.25" thickBot="1">
      <c r="A13" s="29"/>
      <c r="B13" s="25" t="s">
        <v>40</v>
      </c>
      <c r="C13" s="26">
        <f>SUM(C5:C12)</f>
        <v>1000000</v>
      </c>
      <c r="D13" s="26">
        <f>SUM(D5:D12)</f>
        <v>530416</v>
      </c>
      <c r="E13" s="27">
        <f t="shared" si="0"/>
        <v>0.530416</v>
      </c>
      <c r="F13" s="25"/>
      <c r="G13" s="42">
        <f t="shared" si="1"/>
        <v>469584</v>
      </c>
    </row>
    <row r="14" spans="1:8" ht="17.25" thickTop="1"/>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C28" sqref="C28"/>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5" t="str">
        <f>'112年總表'!A1</f>
        <v>臺南市新化區暨唪口里辦理
「112年度臺南市永康垃圾資源回收(焚化)廠營運階段回饋金」112年度12月份年末執行情況表(因業務需要，請准於全部保留)</v>
      </c>
      <c r="B1" s="75"/>
      <c r="C1" s="75"/>
      <c r="D1" s="75"/>
      <c r="E1" s="75"/>
      <c r="F1" s="75"/>
      <c r="G1" s="75"/>
      <c r="H1" s="75"/>
    </row>
    <row r="2" spans="1:8" ht="17.25" thickBot="1">
      <c r="A2" t="str">
        <f>'112年總表'!A2</f>
        <v>製表日期：112年12月28日</v>
      </c>
    </row>
    <row r="3" spans="1:8" ht="17.25" thickTop="1">
      <c r="A3" s="76" t="s">
        <v>14</v>
      </c>
      <c r="B3" s="78" t="s">
        <v>15</v>
      </c>
      <c r="C3" s="78"/>
      <c r="D3" s="78"/>
      <c r="E3" s="78"/>
      <c r="F3" s="78"/>
      <c r="G3" s="16"/>
    </row>
    <row r="4" spans="1:8" ht="35.25" customHeight="1">
      <c r="A4" s="77"/>
      <c r="B4" s="17" t="s">
        <v>16</v>
      </c>
      <c r="C4" s="18" t="s">
        <v>17</v>
      </c>
      <c r="D4" s="18" t="s">
        <v>18</v>
      </c>
      <c r="E4" s="19" t="s">
        <v>19</v>
      </c>
      <c r="F4" s="17" t="s">
        <v>20</v>
      </c>
      <c r="G4" s="20" t="s">
        <v>94</v>
      </c>
    </row>
    <row r="5" spans="1:8" ht="64.5" customHeight="1">
      <c r="A5" s="54" t="s">
        <v>21</v>
      </c>
      <c r="B5" s="45" t="s">
        <v>73</v>
      </c>
      <c r="C5" s="46">
        <v>14553812</v>
      </c>
      <c r="D5" s="22"/>
      <c r="E5" s="23">
        <f>D5/C5</f>
        <v>0</v>
      </c>
      <c r="F5" s="21"/>
      <c r="G5" s="55">
        <f>C5-D5</f>
        <v>14553812</v>
      </c>
    </row>
    <row r="6" spans="1:8" ht="17.25" thickBot="1">
      <c r="A6" s="24"/>
      <c r="B6" s="25" t="s">
        <v>22</v>
      </c>
      <c r="C6" s="26">
        <f>SUM(C5:C5)</f>
        <v>14553812</v>
      </c>
      <c r="D6" s="26">
        <f>SUM(D5)</f>
        <v>0</v>
      </c>
      <c r="E6" s="27">
        <f>D6/C6</f>
        <v>0</v>
      </c>
      <c r="F6" s="25"/>
      <c r="G6" s="56">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E14" sqref="E14"/>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17" ht="99.75" customHeight="1">
      <c r="A1" s="75" t="str">
        <f>'112年總表'!A1</f>
        <v>臺南市新化區暨唪口里辦理
「112年度臺南市永康垃圾資源回收(焚化)廠營運階段回饋金」112年度12月份年末執行情況表(因業務需要，請准於全部保留)</v>
      </c>
      <c r="B1" s="75"/>
      <c r="C1" s="75"/>
      <c r="D1" s="75"/>
      <c r="E1" s="75"/>
      <c r="F1" s="75"/>
      <c r="G1" s="75"/>
      <c r="H1" s="75"/>
    </row>
    <row r="2" spans="1:17" ht="17.25" thickBot="1">
      <c r="A2" t="str">
        <f>'112年總表'!A2</f>
        <v>製表日期：112年12月28日</v>
      </c>
    </row>
    <row r="3" spans="1:17" ht="17.25" thickTop="1">
      <c r="A3" s="76" t="s">
        <v>14</v>
      </c>
      <c r="B3" s="78" t="s">
        <v>31</v>
      </c>
      <c r="C3" s="78"/>
      <c r="D3" s="78"/>
      <c r="E3" s="78"/>
      <c r="F3" s="78"/>
      <c r="G3" s="16"/>
    </row>
    <row r="4" spans="1:17">
      <c r="A4" s="77"/>
      <c r="B4" s="17" t="s">
        <v>16</v>
      </c>
      <c r="C4" s="18" t="s">
        <v>33</v>
      </c>
      <c r="D4" s="18" t="s">
        <v>18</v>
      </c>
      <c r="E4" s="19" t="s">
        <v>19</v>
      </c>
      <c r="F4" s="17" t="s">
        <v>20</v>
      </c>
      <c r="G4" s="20" t="s">
        <v>93</v>
      </c>
    </row>
    <row r="5" spans="1:17" ht="82.5" customHeight="1">
      <c r="A5" s="79" t="s">
        <v>21</v>
      </c>
      <c r="B5" s="45" t="s">
        <v>84</v>
      </c>
      <c r="C5" s="46">
        <v>8399</v>
      </c>
      <c r="E5" s="23">
        <f>D5/C5</f>
        <v>0</v>
      </c>
      <c r="F5" s="45"/>
      <c r="G5" s="55">
        <f>C5-D5</f>
        <v>8399</v>
      </c>
    </row>
    <row r="6" spans="1:17" ht="99">
      <c r="A6" s="80"/>
      <c r="B6" s="45" t="s">
        <v>74</v>
      </c>
      <c r="C6" s="46">
        <v>43792</v>
      </c>
      <c r="D6" s="22"/>
      <c r="E6" s="23">
        <f>D6/C6</f>
        <v>0</v>
      </c>
      <c r="F6" s="21"/>
      <c r="G6" s="55">
        <f t="shared" ref="G6:G7" si="0">C6-D6</f>
        <v>43792</v>
      </c>
      <c r="Q6" t="s">
        <v>97</v>
      </c>
    </row>
    <row r="7" spans="1:17" ht="17.25" thickBot="1">
      <c r="A7" s="24"/>
      <c r="B7" s="25" t="s">
        <v>85</v>
      </c>
      <c r="C7" s="26">
        <f>SUM(C5:C6)</f>
        <v>52191</v>
      </c>
      <c r="D7" s="26">
        <f>D5+D6</f>
        <v>0</v>
      </c>
      <c r="E7" s="23">
        <f>D7/C7</f>
        <v>0</v>
      </c>
      <c r="F7" s="25"/>
      <c r="G7" s="55">
        <f t="shared" si="0"/>
        <v>52191</v>
      </c>
    </row>
    <row r="8" spans="1:17"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B2" workbookViewId="0">
      <selection activeCell="D10" sqref="D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81"/>
    </row>
    <row r="2" spans="1:8" ht="17.25" thickBot="1">
      <c r="A2" t="str">
        <f>'112年總表'!A2</f>
        <v>製表日期：112年12月28日</v>
      </c>
    </row>
    <row r="3" spans="1:8" ht="17.25" customHeight="1" thickTop="1">
      <c r="A3" s="76" t="s">
        <v>30</v>
      </c>
      <c r="B3" s="78" t="s">
        <v>31</v>
      </c>
      <c r="C3" s="78"/>
      <c r="D3" s="78"/>
      <c r="E3" s="78"/>
      <c r="F3" s="78"/>
      <c r="G3" s="16"/>
    </row>
    <row r="4" spans="1:8">
      <c r="A4" s="77"/>
      <c r="B4" s="17" t="s">
        <v>32</v>
      </c>
      <c r="C4" s="18" t="s">
        <v>33</v>
      </c>
      <c r="D4" s="18" t="s">
        <v>34</v>
      </c>
      <c r="E4" s="19" t="s">
        <v>35</v>
      </c>
      <c r="F4" s="17" t="s">
        <v>36</v>
      </c>
      <c r="G4" s="20" t="s">
        <v>93</v>
      </c>
    </row>
    <row r="5" spans="1:8" ht="48.75" customHeight="1">
      <c r="A5" s="82" t="s">
        <v>37</v>
      </c>
      <c r="B5" s="32" t="s">
        <v>38</v>
      </c>
      <c r="C5" s="22">
        <v>350000</v>
      </c>
      <c r="D5" s="22"/>
      <c r="E5" s="23">
        <f t="shared" ref="E5:E13" si="0">D5/C5</f>
        <v>0</v>
      </c>
      <c r="F5" s="57"/>
      <c r="G5" s="42">
        <f>C5-D5</f>
        <v>350000</v>
      </c>
    </row>
    <row r="6" spans="1:8" ht="57">
      <c r="A6" s="83"/>
      <c r="B6" s="28" t="s">
        <v>24</v>
      </c>
      <c r="C6" s="22">
        <v>100000</v>
      </c>
      <c r="D6" s="22">
        <v>100000</v>
      </c>
      <c r="E6" s="23">
        <f t="shared" si="0"/>
        <v>1</v>
      </c>
      <c r="F6" s="69" t="s">
        <v>124</v>
      </c>
      <c r="G6" s="42">
        <f t="shared" ref="G6:G13" si="1">C6-D6</f>
        <v>0</v>
      </c>
    </row>
    <row r="7" spans="1:8" ht="49.5">
      <c r="A7" s="83"/>
      <c r="B7" s="28" t="s">
        <v>25</v>
      </c>
      <c r="C7" s="22">
        <v>70000</v>
      </c>
      <c r="D7" s="22"/>
      <c r="E7" s="23">
        <f t="shared" si="0"/>
        <v>0</v>
      </c>
      <c r="F7" s="57"/>
      <c r="G7" s="42">
        <f t="shared" si="1"/>
        <v>70000</v>
      </c>
    </row>
    <row r="8" spans="1:8" ht="49.5">
      <c r="A8" s="83"/>
      <c r="B8" s="28" t="s">
        <v>26</v>
      </c>
      <c r="C8" s="22">
        <v>50000</v>
      </c>
      <c r="D8" s="22">
        <v>10000</v>
      </c>
      <c r="E8" s="23">
        <f t="shared" si="0"/>
        <v>0.2</v>
      </c>
      <c r="F8" s="57" t="s">
        <v>119</v>
      </c>
      <c r="G8" s="42">
        <f t="shared" si="1"/>
        <v>40000</v>
      </c>
    </row>
    <row r="9" spans="1:8" ht="71.25">
      <c r="A9" s="83"/>
      <c r="B9" s="28" t="s">
        <v>27</v>
      </c>
      <c r="C9" s="22">
        <v>60000</v>
      </c>
      <c r="D9" s="22">
        <v>49500</v>
      </c>
      <c r="E9" s="23">
        <f t="shared" si="0"/>
        <v>0.82499999999999996</v>
      </c>
      <c r="F9" s="69" t="s">
        <v>125</v>
      </c>
      <c r="G9" s="42">
        <f t="shared" si="1"/>
        <v>10500</v>
      </c>
    </row>
    <row r="10" spans="1:8" ht="42.75">
      <c r="A10" s="83"/>
      <c r="B10" s="28" t="s">
        <v>28</v>
      </c>
      <c r="C10" s="22">
        <v>100000</v>
      </c>
      <c r="D10" s="22">
        <v>23000</v>
      </c>
      <c r="E10" s="23">
        <f t="shared" si="0"/>
        <v>0.23</v>
      </c>
      <c r="F10" s="21" t="s">
        <v>116</v>
      </c>
      <c r="G10" s="42">
        <f t="shared" si="1"/>
        <v>77000</v>
      </c>
    </row>
    <row r="11" spans="1:8" ht="49.5">
      <c r="A11" s="83"/>
      <c r="B11" s="28" t="s">
        <v>29</v>
      </c>
      <c r="C11" s="22">
        <v>200000</v>
      </c>
      <c r="D11" s="22">
        <v>80000</v>
      </c>
      <c r="E11" s="23">
        <f t="shared" si="0"/>
        <v>0.4</v>
      </c>
      <c r="F11" s="21" t="s">
        <v>117</v>
      </c>
      <c r="G11" s="42">
        <f t="shared" si="1"/>
        <v>120000</v>
      </c>
    </row>
    <row r="12" spans="1:8">
      <c r="A12" s="47"/>
      <c r="B12" s="28" t="s">
        <v>39</v>
      </c>
      <c r="C12" s="22">
        <v>70000</v>
      </c>
      <c r="D12" s="43"/>
      <c r="E12" s="23">
        <f>D12/C12</f>
        <v>0</v>
      </c>
      <c r="F12" s="21"/>
      <c r="G12" s="42">
        <f>C12-D12</f>
        <v>70000</v>
      </c>
    </row>
    <row r="13" spans="1:8">
      <c r="A13" s="29"/>
      <c r="B13" s="29" t="s">
        <v>40</v>
      </c>
      <c r="C13" s="22">
        <f>SUM(C5:C12)</f>
        <v>1000000</v>
      </c>
      <c r="D13" s="22">
        <f>SUM(D5:D12)</f>
        <v>262500</v>
      </c>
      <c r="E13" s="23">
        <f t="shared" si="0"/>
        <v>0.26250000000000001</v>
      </c>
      <c r="F13" s="51"/>
      <c r="G13" s="42">
        <f t="shared" si="1"/>
        <v>737500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topLeftCell="C1" workbookViewId="0">
      <selection activeCell="D7" sqref="D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81"/>
    </row>
    <row r="2" spans="1:8" ht="17.25" thickBot="1">
      <c r="A2" t="str">
        <f>'112年總表'!A2</f>
        <v>製表日期：112年12月28日</v>
      </c>
    </row>
    <row r="3" spans="1:8" ht="17.25" customHeight="1" thickTop="1">
      <c r="A3" s="76" t="s">
        <v>30</v>
      </c>
      <c r="B3" s="78" t="s">
        <v>31</v>
      </c>
      <c r="C3" s="78"/>
      <c r="D3" s="78"/>
      <c r="E3" s="78"/>
      <c r="F3" s="78"/>
      <c r="G3" s="16"/>
    </row>
    <row r="4" spans="1:8">
      <c r="A4" s="77"/>
      <c r="B4" s="17" t="s">
        <v>32</v>
      </c>
      <c r="C4" s="18" t="s">
        <v>33</v>
      </c>
      <c r="D4" s="18" t="s">
        <v>34</v>
      </c>
      <c r="E4" s="19" t="s">
        <v>35</v>
      </c>
      <c r="F4" s="17" t="s">
        <v>36</v>
      </c>
      <c r="G4" s="20" t="s">
        <v>93</v>
      </c>
    </row>
    <row r="5" spans="1:8" ht="57">
      <c r="A5" s="83" t="s">
        <v>41</v>
      </c>
      <c r="B5" s="28" t="s">
        <v>77</v>
      </c>
      <c r="C5" s="64">
        <v>250000</v>
      </c>
      <c r="D5" s="22">
        <v>175605</v>
      </c>
      <c r="E5" s="23">
        <f t="shared" ref="E5:E12" si="0">D5/C5</f>
        <v>0.70242000000000004</v>
      </c>
      <c r="F5" s="70" t="s">
        <v>127</v>
      </c>
      <c r="G5" s="42">
        <f>C5-D5</f>
        <v>74395</v>
      </c>
    </row>
    <row r="6" spans="1:8" ht="270.75">
      <c r="A6" s="83"/>
      <c r="B6" s="39" t="s">
        <v>98</v>
      </c>
      <c r="C6" s="65">
        <v>150000</v>
      </c>
      <c r="D6" s="22">
        <v>92636</v>
      </c>
      <c r="E6" s="23">
        <f t="shared" si="0"/>
        <v>0.61757333333333331</v>
      </c>
      <c r="F6" s="21" t="s">
        <v>136</v>
      </c>
      <c r="G6" s="42">
        <f>C6-D6</f>
        <v>57364</v>
      </c>
    </row>
    <row r="7" spans="1:8" ht="42.75">
      <c r="A7" s="83"/>
      <c r="B7" s="28" t="s">
        <v>43</v>
      </c>
      <c r="C7" s="64">
        <v>70000</v>
      </c>
      <c r="D7" s="22">
        <v>70000</v>
      </c>
      <c r="E7" s="23">
        <f t="shared" si="0"/>
        <v>1</v>
      </c>
      <c r="F7" s="21" t="s">
        <v>107</v>
      </c>
      <c r="G7" s="42">
        <f t="shared" ref="G7:G12" si="1">C7-D7</f>
        <v>0</v>
      </c>
    </row>
    <row r="8" spans="1:8" ht="42.75">
      <c r="A8" s="83"/>
      <c r="B8" s="28" t="s">
        <v>88</v>
      </c>
      <c r="C8" s="64">
        <v>70000</v>
      </c>
      <c r="D8" s="22">
        <v>70000</v>
      </c>
      <c r="E8" s="23">
        <f t="shared" si="0"/>
        <v>1</v>
      </c>
      <c r="F8" s="21" t="s">
        <v>113</v>
      </c>
      <c r="G8" s="42">
        <f t="shared" si="1"/>
        <v>0</v>
      </c>
    </row>
    <row r="9" spans="1:8" ht="57">
      <c r="A9" s="83"/>
      <c r="B9" s="28" t="s">
        <v>44</v>
      </c>
      <c r="C9" s="64">
        <v>70000</v>
      </c>
      <c r="D9" s="22">
        <v>61000</v>
      </c>
      <c r="E9" s="23">
        <f t="shared" si="0"/>
        <v>0.87142857142857144</v>
      </c>
      <c r="F9" s="21" t="s">
        <v>105</v>
      </c>
      <c r="G9" s="42">
        <f t="shared" si="1"/>
        <v>9000</v>
      </c>
    </row>
    <row r="10" spans="1:8" ht="66">
      <c r="A10" s="83"/>
      <c r="B10" s="28" t="s">
        <v>99</v>
      </c>
      <c r="C10" s="64">
        <v>140000</v>
      </c>
      <c r="D10" s="22">
        <v>78800</v>
      </c>
      <c r="E10" s="23">
        <f t="shared" si="0"/>
        <v>0.56285714285714283</v>
      </c>
      <c r="F10" s="21" t="s">
        <v>106</v>
      </c>
      <c r="G10" s="42">
        <f t="shared" si="1"/>
        <v>61200</v>
      </c>
    </row>
    <row r="11" spans="1:8" ht="99.75">
      <c r="A11" s="40"/>
      <c r="B11" s="39" t="s">
        <v>45</v>
      </c>
      <c r="C11" s="65">
        <v>130000</v>
      </c>
      <c r="D11" s="37">
        <v>90000</v>
      </c>
      <c r="E11" s="38">
        <f t="shared" si="0"/>
        <v>0.69230769230769229</v>
      </c>
      <c r="F11" s="21" t="s">
        <v>120</v>
      </c>
      <c r="G11" s="42">
        <f t="shared" si="1"/>
        <v>40000</v>
      </c>
    </row>
    <row r="12" spans="1:8" ht="57">
      <c r="A12" s="40"/>
      <c r="B12" s="39" t="s">
        <v>100</v>
      </c>
      <c r="C12" s="65">
        <v>70000</v>
      </c>
      <c r="D12" s="37">
        <v>70000</v>
      </c>
      <c r="E12" s="38">
        <f t="shared" si="0"/>
        <v>1</v>
      </c>
      <c r="F12" s="21" t="s">
        <v>118</v>
      </c>
      <c r="G12" s="42">
        <f t="shared" si="1"/>
        <v>0</v>
      </c>
    </row>
    <row r="13" spans="1:8" ht="28.5">
      <c r="A13" s="40"/>
      <c r="B13" s="28" t="s">
        <v>42</v>
      </c>
      <c r="C13" s="64">
        <v>40000</v>
      </c>
      <c r="D13" s="43">
        <v>40000</v>
      </c>
      <c r="E13" s="23">
        <f>D13/C13</f>
        <v>1</v>
      </c>
      <c r="F13" s="70" t="s">
        <v>108</v>
      </c>
      <c r="G13" s="42">
        <f>C13-D13</f>
        <v>0</v>
      </c>
    </row>
    <row r="14" spans="1:8" ht="33">
      <c r="A14" s="40"/>
      <c r="B14" s="39" t="s">
        <v>114</v>
      </c>
      <c r="C14" s="65">
        <v>10000</v>
      </c>
      <c r="D14" s="44">
        <v>8400</v>
      </c>
      <c r="E14" s="23">
        <f t="shared" ref="E14:E15" si="2">D14/C14</f>
        <v>0.84</v>
      </c>
      <c r="F14" s="71" t="s">
        <v>126</v>
      </c>
      <c r="G14" s="42">
        <f t="shared" ref="G14:G15" si="3">C14-D14</f>
        <v>1600</v>
      </c>
    </row>
    <row r="15" spans="1:8" ht="17.25" thickBot="1">
      <c r="A15" s="24"/>
      <c r="B15" s="25" t="s">
        <v>40</v>
      </c>
      <c r="C15" s="26">
        <f>SUM(C5:C14)</f>
        <v>1000000</v>
      </c>
      <c r="D15" s="26">
        <f>SUM(D5:D14)</f>
        <v>756441</v>
      </c>
      <c r="E15" s="23">
        <f t="shared" si="2"/>
        <v>0.75644100000000003</v>
      </c>
      <c r="F15" s="25"/>
      <c r="G15" s="42">
        <f t="shared" si="3"/>
        <v>243559</v>
      </c>
    </row>
    <row r="16"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C7" workbookViewId="0">
      <selection activeCell="F9" sqref="F9:F10"/>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81"/>
    </row>
    <row r="2" spans="1:8" ht="17.25" thickBot="1">
      <c r="A2" t="str">
        <f>'112年總表'!A2</f>
        <v>製表日期：112年12月28日</v>
      </c>
    </row>
    <row r="3" spans="1:8" ht="17.25" customHeight="1" thickTop="1">
      <c r="A3" s="76" t="s">
        <v>30</v>
      </c>
      <c r="B3" s="78" t="s">
        <v>31</v>
      </c>
      <c r="C3" s="78"/>
      <c r="D3" s="78"/>
      <c r="E3" s="78"/>
      <c r="F3" s="78"/>
      <c r="G3" s="16"/>
    </row>
    <row r="4" spans="1:8">
      <c r="A4" s="77"/>
      <c r="B4" s="17" t="s">
        <v>32</v>
      </c>
      <c r="C4" s="18" t="s">
        <v>33</v>
      </c>
      <c r="D4" s="18" t="s">
        <v>34</v>
      </c>
      <c r="E4" s="19" t="s">
        <v>35</v>
      </c>
      <c r="F4" s="17" t="s">
        <v>36</v>
      </c>
      <c r="G4" s="20" t="s">
        <v>93</v>
      </c>
    </row>
    <row r="5" spans="1:8" ht="48" customHeight="1">
      <c r="A5" s="82" t="s">
        <v>46</v>
      </c>
      <c r="B5" s="28" t="s">
        <v>47</v>
      </c>
      <c r="C5" s="64">
        <v>480000</v>
      </c>
      <c r="D5" s="22"/>
      <c r="E5" s="23">
        <f t="shared" ref="E5:E13" si="0">D5/C5</f>
        <v>0</v>
      </c>
      <c r="F5" s="21"/>
      <c r="G5" s="42">
        <f>C5-D5</f>
        <v>480000</v>
      </c>
    </row>
    <row r="6" spans="1:8" ht="33">
      <c r="A6" s="83"/>
      <c r="B6" s="28" t="s">
        <v>49</v>
      </c>
      <c r="C6" s="22">
        <v>80000</v>
      </c>
      <c r="D6" s="22"/>
      <c r="E6" s="23">
        <f t="shared" si="0"/>
        <v>0</v>
      </c>
      <c r="F6" s="21"/>
      <c r="G6" s="42">
        <f t="shared" ref="G6:G13" si="1">C6-D6</f>
        <v>80000</v>
      </c>
    </row>
    <row r="7" spans="1:8" ht="49.5">
      <c r="A7" s="83"/>
      <c r="B7" s="28" t="s">
        <v>50</v>
      </c>
      <c r="C7" s="22">
        <v>120000</v>
      </c>
      <c r="D7" s="22"/>
      <c r="E7" s="23">
        <f t="shared" si="0"/>
        <v>0</v>
      </c>
      <c r="F7" s="21"/>
      <c r="G7" s="42">
        <f t="shared" si="1"/>
        <v>120000</v>
      </c>
    </row>
    <row r="8" spans="1:8" ht="49.5">
      <c r="A8" s="83"/>
      <c r="B8" s="28" t="s">
        <v>51</v>
      </c>
      <c r="C8" s="22">
        <v>60000</v>
      </c>
      <c r="D8" s="43"/>
      <c r="E8" s="23">
        <f t="shared" si="0"/>
        <v>0</v>
      </c>
      <c r="F8" s="21"/>
      <c r="G8" s="42">
        <f t="shared" si="1"/>
        <v>60000</v>
      </c>
    </row>
    <row r="9" spans="1:8" ht="57">
      <c r="A9" s="83"/>
      <c r="B9" s="28" t="s">
        <v>101</v>
      </c>
      <c r="C9" s="22">
        <v>100000</v>
      </c>
      <c r="D9" s="22">
        <v>39780</v>
      </c>
      <c r="E9" s="23">
        <f t="shared" si="0"/>
        <v>0.39779999999999999</v>
      </c>
      <c r="F9" s="21" t="s">
        <v>122</v>
      </c>
      <c r="G9" s="42">
        <f t="shared" si="1"/>
        <v>60220</v>
      </c>
    </row>
    <row r="10" spans="1:8" ht="42.75">
      <c r="A10" s="83"/>
      <c r="B10" s="28" t="s">
        <v>48</v>
      </c>
      <c r="C10" s="22">
        <v>60000</v>
      </c>
      <c r="D10" s="43">
        <v>43441</v>
      </c>
      <c r="E10" s="23">
        <f>D10/C10</f>
        <v>0.72401666666666664</v>
      </c>
      <c r="F10" s="21" t="s">
        <v>123</v>
      </c>
      <c r="G10" s="42">
        <f>C10-D10</f>
        <v>16559</v>
      </c>
    </row>
    <row r="11" spans="1:8" ht="33">
      <c r="A11" s="83"/>
      <c r="B11" s="28" t="s">
        <v>91</v>
      </c>
      <c r="C11" s="64">
        <v>80000</v>
      </c>
      <c r="D11" s="43"/>
      <c r="E11" s="23">
        <f>D11/C11</f>
        <v>0</v>
      </c>
      <c r="F11" s="21"/>
      <c r="G11" s="42">
        <f>C11-D11</f>
        <v>80000</v>
      </c>
    </row>
    <row r="12" spans="1:8" ht="33">
      <c r="A12" s="83"/>
      <c r="B12" s="28" t="s">
        <v>92</v>
      </c>
      <c r="C12" s="22">
        <v>20000</v>
      </c>
      <c r="D12" s="43"/>
      <c r="E12" s="23">
        <f>D12/C12</f>
        <v>0</v>
      </c>
      <c r="F12" s="21"/>
      <c r="G12" s="42">
        <f>C12-D12</f>
        <v>20000</v>
      </c>
    </row>
    <row r="13" spans="1:8">
      <c r="A13" s="84"/>
      <c r="B13" s="29" t="s">
        <v>40</v>
      </c>
      <c r="C13" s="22">
        <f>SUM(C5:C12)</f>
        <v>1000000</v>
      </c>
      <c r="D13" s="22">
        <f>SUM(D5:D12)</f>
        <v>83221</v>
      </c>
      <c r="E13" s="23">
        <f t="shared" si="0"/>
        <v>8.3221000000000003E-2</v>
      </c>
      <c r="F13" s="41"/>
      <c r="G13" s="42">
        <f t="shared" si="1"/>
        <v>916779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B4" workbookViewId="0">
      <selection activeCell="J16" sqref="J1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50"/>
    </row>
    <row r="2" spans="1:8" ht="17.25" thickBot="1">
      <c r="A2" t="str">
        <f>'112年總表'!A2</f>
        <v>製表日期：112年12月28日</v>
      </c>
    </row>
    <row r="3" spans="1:8" ht="17.25" thickTop="1">
      <c r="A3" s="76" t="s">
        <v>14</v>
      </c>
      <c r="B3" s="78" t="s">
        <v>15</v>
      </c>
      <c r="C3" s="78"/>
      <c r="D3" s="78"/>
      <c r="E3" s="78"/>
      <c r="F3" s="78"/>
      <c r="G3" s="16"/>
    </row>
    <row r="4" spans="1:8">
      <c r="A4" s="77"/>
      <c r="B4" s="17" t="s">
        <v>16</v>
      </c>
      <c r="C4" s="18" t="s">
        <v>17</v>
      </c>
      <c r="D4" s="18" t="s">
        <v>18</v>
      </c>
      <c r="E4" s="19" t="s">
        <v>19</v>
      </c>
      <c r="F4" s="17" t="s">
        <v>20</v>
      </c>
      <c r="G4" s="20" t="s">
        <v>93</v>
      </c>
    </row>
    <row r="5" spans="1:8" ht="51.75">
      <c r="A5" s="82" t="s">
        <v>23</v>
      </c>
      <c r="B5" s="48" t="s">
        <v>75</v>
      </c>
      <c r="C5" s="49">
        <v>2791259</v>
      </c>
      <c r="D5" s="22"/>
      <c r="E5" s="23">
        <f>D5/C5</f>
        <v>0</v>
      </c>
      <c r="F5" s="63"/>
      <c r="G5" s="60">
        <f>C5-D5</f>
        <v>2791259</v>
      </c>
    </row>
    <row r="6" spans="1:8" ht="49.5">
      <c r="A6" s="84"/>
      <c r="B6" s="30" t="s">
        <v>52</v>
      </c>
      <c r="C6" s="22">
        <v>1799658</v>
      </c>
      <c r="D6" s="22"/>
      <c r="E6" s="23">
        <f t="shared" ref="E6" si="0">D6/C6</f>
        <v>0</v>
      </c>
      <c r="F6" s="63"/>
      <c r="G6" s="60">
        <f>C6-D6</f>
        <v>1799658</v>
      </c>
    </row>
    <row r="7" spans="1:8" ht="17.25" thickBot="1">
      <c r="A7" s="24"/>
      <c r="B7" s="25" t="s">
        <v>22</v>
      </c>
      <c r="C7" s="26">
        <f>SUM(C5:C6)</f>
        <v>4590917</v>
      </c>
      <c r="D7" s="26">
        <f>SUM(D5:D6)</f>
        <v>0</v>
      </c>
      <c r="E7" s="27">
        <f>D7/C7</f>
        <v>0</v>
      </c>
      <c r="F7" s="25"/>
      <c r="G7" s="26">
        <f>C7-D7</f>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B1"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c r="H1" s="81"/>
    </row>
    <row r="2" spans="1:8" ht="17.25" thickBot="1">
      <c r="A2" t="str">
        <f>'112年總表'!A2</f>
        <v>製表日期：112年12月28日</v>
      </c>
    </row>
    <row r="3" spans="1:8" ht="17.25" customHeight="1" thickTop="1">
      <c r="A3" s="76" t="s">
        <v>30</v>
      </c>
      <c r="B3" s="85" t="s">
        <v>31</v>
      </c>
      <c r="C3" s="86"/>
      <c r="D3" s="86"/>
      <c r="E3" s="86"/>
      <c r="F3" s="86"/>
      <c r="G3" s="87"/>
    </row>
    <row r="4" spans="1:8">
      <c r="A4" s="77"/>
      <c r="B4" s="17" t="s">
        <v>32</v>
      </c>
      <c r="C4" s="18" t="s">
        <v>33</v>
      </c>
      <c r="D4" s="18" t="s">
        <v>34</v>
      </c>
      <c r="E4" s="19" t="s">
        <v>35</v>
      </c>
      <c r="F4" s="31" t="s">
        <v>36</v>
      </c>
      <c r="G4" s="20" t="s">
        <v>93</v>
      </c>
    </row>
    <row r="5" spans="1:8" ht="45" customHeight="1">
      <c r="A5" s="82" t="s">
        <v>53</v>
      </c>
      <c r="B5" s="32" t="s">
        <v>79</v>
      </c>
      <c r="C5" s="64">
        <v>302000</v>
      </c>
      <c r="D5" s="22"/>
      <c r="E5" s="23">
        <f t="shared" ref="E5:E15" si="0">D5/C5</f>
        <v>0</v>
      </c>
      <c r="F5" s="58"/>
      <c r="G5" s="42">
        <f>C5-D5</f>
        <v>302000</v>
      </c>
    </row>
    <row r="6" spans="1:8" ht="37.5" customHeight="1">
      <c r="A6" s="83"/>
      <c r="B6" s="32" t="s">
        <v>89</v>
      </c>
      <c r="C6" s="64">
        <v>30000</v>
      </c>
      <c r="D6" s="22"/>
      <c r="E6" s="23">
        <f t="shared" si="0"/>
        <v>0</v>
      </c>
      <c r="F6" s="21"/>
      <c r="G6" s="42">
        <f t="shared" ref="G6:G15" si="1">C6-D6</f>
        <v>30000</v>
      </c>
    </row>
    <row r="7" spans="1:8" ht="50.25" customHeight="1">
      <c r="A7" s="83"/>
      <c r="B7" s="32" t="s">
        <v>80</v>
      </c>
      <c r="C7" s="22">
        <v>60000</v>
      </c>
      <c r="D7" s="22">
        <v>4048</v>
      </c>
      <c r="E7" s="23">
        <f t="shared" si="0"/>
        <v>6.7466666666666661E-2</v>
      </c>
      <c r="F7" s="69" t="s">
        <v>131</v>
      </c>
      <c r="G7" s="42">
        <f t="shared" si="1"/>
        <v>55952</v>
      </c>
    </row>
    <row r="8" spans="1:8" ht="33">
      <c r="A8" s="83"/>
      <c r="B8" s="32" t="s">
        <v>54</v>
      </c>
      <c r="C8" s="22">
        <v>98000</v>
      </c>
      <c r="D8" s="43"/>
      <c r="E8" s="23">
        <f t="shared" si="0"/>
        <v>0</v>
      </c>
      <c r="F8" s="21"/>
      <c r="G8" s="42">
        <f t="shared" si="1"/>
        <v>98000</v>
      </c>
    </row>
    <row r="9" spans="1:8" ht="51.75" customHeight="1">
      <c r="A9" s="83"/>
      <c r="B9" s="32" t="s">
        <v>55</v>
      </c>
      <c r="C9" s="64">
        <v>120000</v>
      </c>
      <c r="D9" s="22"/>
      <c r="E9" s="23">
        <f t="shared" si="0"/>
        <v>0</v>
      </c>
      <c r="F9" s="58"/>
      <c r="G9" s="42">
        <f t="shared" si="1"/>
        <v>120000</v>
      </c>
    </row>
    <row r="10" spans="1:8" ht="33">
      <c r="A10" s="83"/>
      <c r="B10" s="32" t="s">
        <v>56</v>
      </c>
      <c r="C10" s="22">
        <v>97000</v>
      </c>
      <c r="D10" s="22"/>
      <c r="E10" s="23">
        <f t="shared" si="0"/>
        <v>0</v>
      </c>
      <c r="F10" s="58"/>
      <c r="G10" s="42">
        <f t="shared" si="1"/>
        <v>97000</v>
      </c>
    </row>
    <row r="11" spans="1:8" ht="54" customHeight="1">
      <c r="A11" s="83"/>
      <c r="B11" s="36" t="s">
        <v>57</v>
      </c>
      <c r="C11" s="37">
        <v>97000</v>
      </c>
      <c r="D11" s="37"/>
      <c r="E11" s="38">
        <f t="shared" si="0"/>
        <v>0</v>
      </c>
      <c r="F11" s="59"/>
      <c r="G11" s="42">
        <f t="shared" si="1"/>
        <v>97000</v>
      </c>
    </row>
    <row r="12" spans="1:8" ht="33">
      <c r="A12" s="83"/>
      <c r="B12" s="36" t="s">
        <v>81</v>
      </c>
      <c r="C12" s="65">
        <v>70000</v>
      </c>
      <c r="D12" s="37"/>
      <c r="E12" s="38">
        <f t="shared" si="0"/>
        <v>0</v>
      </c>
      <c r="F12" s="59"/>
      <c r="G12" s="42">
        <f t="shared" si="1"/>
        <v>70000</v>
      </c>
    </row>
    <row r="13" spans="1:8" ht="33">
      <c r="A13" s="83"/>
      <c r="B13" s="36" t="s">
        <v>87</v>
      </c>
      <c r="C13" s="37">
        <v>96000</v>
      </c>
      <c r="D13" s="37"/>
      <c r="E13" s="38">
        <f t="shared" si="0"/>
        <v>0</v>
      </c>
      <c r="F13" s="59"/>
      <c r="G13" s="42">
        <f t="shared" si="1"/>
        <v>96000</v>
      </c>
    </row>
    <row r="14" spans="1:8">
      <c r="A14" s="83"/>
      <c r="B14" s="66" t="s">
        <v>102</v>
      </c>
      <c r="C14" s="65">
        <v>30000</v>
      </c>
      <c r="D14" s="37"/>
      <c r="E14" s="38">
        <f t="shared" si="0"/>
        <v>0</v>
      </c>
      <c r="F14" s="59"/>
      <c r="G14" s="42">
        <f t="shared" si="1"/>
        <v>30000</v>
      </c>
    </row>
    <row r="15" spans="1:8" ht="17.25" thickBot="1">
      <c r="A15" s="88"/>
      <c r="B15" s="25" t="s">
        <v>40</v>
      </c>
      <c r="C15" s="26">
        <f>SUM(C5:C14)</f>
        <v>1000000</v>
      </c>
      <c r="D15" s="26">
        <f>SUM(D5:D13)</f>
        <v>4048</v>
      </c>
      <c r="E15" s="27">
        <f t="shared" si="0"/>
        <v>4.0480000000000004E-3</v>
      </c>
      <c r="F15" s="53"/>
      <c r="G15" s="42">
        <f t="shared" si="1"/>
        <v>995952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1" t="str">
        <f>'112年總表'!A1</f>
        <v>臺南市新化區暨唪口里辦理
「112年度臺南市永康垃圾資源回收(焚化)廠營運階段回饋金」112年度12月份年末執行情況表(因業務需要，請准於全部保留)</v>
      </c>
      <c r="B1" s="81"/>
      <c r="C1" s="81"/>
      <c r="D1" s="81"/>
      <c r="E1" s="81"/>
      <c r="F1" s="81"/>
      <c r="G1" s="81"/>
    </row>
    <row r="2" spans="1:7" ht="17.25" thickBot="1">
      <c r="A2" t="str">
        <f>'112年總表'!A2</f>
        <v>製表日期：112年12月28日</v>
      </c>
    </row>
    <row r="3" spans="1:7" ht="17.25" customHeight="1" thickTop="1">
      <c r="A3" s="76" t="s">
        <v>30</v>
      </c>
      <c r="B3" s="78" t="s">
        <v>31</v>
      </c>
      <c r="C3" s="78"/>
      <c r="D3" s="78"/>
      <c r="E3" s="78"/>
      <c r="F3" s="89"/>
      <c r="G3" s="33"/>
    </row>
    <row r="4" spans="1:7">
      <c r="A4" s="77"/>
      <c r="B4" s="17" t="s">
        <v>32</v>
      </c>
      <c r="C4" s="18" t="s">
        <v>33</v>
      </c>
      <c r="D4" s="18" t="s">
        <v>34</v>
      </c>
      <c r="E4" s="19" t="s">
        <v>35</v>
      </c>
      <c r="F4" s="17" t="s">
        <v>36</v>
      </c>
      <c r="G4" s="20" t="s">
        <v>93</v>
      </c>
    </row>
    <row r="5" spans="1:7" ht="54.75" customHeight="1">
      <c r="A5" s="82" t="s">
        <v>58</v>
      </c>
      <c r="B5" s="32" t="s">
        <v>59</v>
      </c>
      <c r="C5" s="64">
        <v>500000</v>
      </c>
      <c r="D5" s="22">
        <v>28917</v>
      </c>
      <c r="E5" s="23">
        <f t="shared" ref="E5:E16" si="0">D5/C5</f>
        <v>5.7834000000000003E-2</v>
      </c>
      <c r="F5" s="69" t="s">
        <v>133</v>
      </c>
      <c r="G5" s="42">
        <f>C5-D5</f>
        <v>471083</v>
      </c>
    </row>
    <row r="6" spans="1:7" ht="33">
      <c r="A6" s="83"/>
      <c r="B6" s="32" t="s">
        <v>60</v>
      </c>
      <c r="C6" s="64">
        <v>80000</v>
      </c>
      <c r="D6" s="22"/>
      <c r="E6" s="23">
        <f t="shared" si="0"/>
        <v>0</v>
      </c>
      <c r="F6" s="21"/>
      <c r="G6" s="42">
        <f t="shared" ref="G6:G16" si="1">C6-D6</f>
        <v>80000</v>
      </c>
    </row>
    <row r="7" spans="1:7" ht="33">
      <c r="A7" s="83"/>
      <c r="B7" s="32" t="s">
        <v>76</v>
      </c>
      <c r="C7" s="64">
        <v>10000</v>
      </c>
      <c r="D7" s="22"/>
      <c r="E7" s="23">
        <f t="shared" si="0"/>
        <v>0</v>
      </c>
      <c r="F7" s="21"/>
      <c r="G7" s="42">
        <f t="shared" si="1"/>
        <v>10000</v>
      </c>
    </row>
    <row r="8" spans="1:7" ht="51.75" customHeight="1">
      <c r="A8" s="83"/>
      <c r="B8" s="32" t="s">
        <v>61</v>
      </c>
      <c r="C8" s="64">
        <v>70000</v>
      </c>
      <c r="D8" s="22">
        <v>70000</v>
      </c>
      <c r="E8" s="23">
        <f t="shared" si="0"/>
        <v>1</v>
      </c>
      <c r="F8" s="69" t="s">
        <v>130</v>
      </c>
      <c r="G8" s="42">
        <f t="shared" si="1"/>
        <v>0</v>
      </c>
    </row>
    <row r="9" spans="1:7" ht="49.5">
      <c r="A9" s="83"/>
      <c r="B9" s="32" t="s">
        <v>62</v>
      </c>
      <c r="C9" s="64">
        <v>80000</v>
      </c>
      <c r="D9" s="22">
        <v>80000</v>
      </c>
      <c r="E9" s="23">
        <f t="shared" si="0"/>
        <v>1</v>
      </c>
      <c r="F9" s="21" t="s">
        <v>111</v>
      </c>
      <c r="G9" s="42">
        <f t="shared" si="1"/>
        <v>0</v>
      </c>
    </row>
    <row r="10" spans="1:7" ht="48" customHeight="1">
      <c r="A10" s="83"/>
      <c r="B10" s="32" t="s">
        <v>63</v>
      </c>
      <c r="C10" s="22">
        <v>10000</v>
      </c>
      <c r="D10" s="43"/>
      <c r="E10" s="23">
        <f t="shared" si="0"/>
        <v>0</v>
      </c>
      <c r="F10" s="21"/>
      <c r="G10" s="42">
        <f t="shared" si="1"/>
        <v>10000</v>
      </c>
    </row>
    <row r="11" spans="1:7" ht="57">
      <c r="A11" s="83"/>
      <c r="B11" s="32" t="s">
        <v>64</v>
      </c>
      <c r="C11" s="64">
        <v>60000</v>
      </c>
      <c r="D11" s="43">
        <v>60000</v>
      </c>
      <c r="E11" s="23">
        <f t="shared" si="0"/>
        <v>1</v>
      </c>
      <c r="F11" s="21" t="s">
        <v>121</v>
      </c>
      <c r="G11" s="42">
        <f t="shared" si="1"/>
        <v>0</v>
      </c>
    </row>
    <row r="12" spans="1:7" ht="56.25" customHeight="1">
      <c r="A12" s="83"/>
      <c r="B12" s="32" t="s">
        <v>86</v>
      </c>
      <c r="C12" s="64">
        <v>80000</v>
      </c>
      <c r="D12" s="43"/>
      <c r="E12" s="23">
        <f t="shared" si="0"/>
        <v>0</v>
      </c>
      <c r="F12" s="21"/>
      <c r="G12" s="42">
        <f t="shared" si="1"/>
        <v>80000</v>
      </c>
    </row>
    <row r="13" spans="1:7">
      <c r="A13" s="83"/>
      <c r="B13" s="36" t="s">
        <v>65</v>
      </c>
      <c r="C13" s="37">
        <v>70000</v>
      </c>
      <c r="D13" s="44"/>
      <c r="E13" s="38">
        <f t="shared" si="0"/>
        <v>0</v>
      </c>
      <c r="F13" s="21"/>
      <c r="G13" s="42">
        <f t="shared" si="1"/>
        <v>70000</v>
      </c>
    </row>
    <row r="14" spans="1:7" ht="33">
      <c r="A14" s="84"/>
      <c r="B14" s="66" t="s">
        <v>103</v>
      </c>
      <c r="C14" s="65">
        <v>30000</v>
      </c>
      <c r="D14" s="44"/>
      <c r="E14" s="38">
        <f t="shared" si="0"/>
        <v>0</v>
      </c>
      <c r="F14" s="67"/>
      <c r="G14" s="42">
        <f t="shared" si="1"/>
        <v>30000</v>
      </c>
    </row>
    <row r="15" spans="1:7" ht="33">
      <c r="A15" s="40"/>
      <c r="B15" s="66" t="s">
        <v>115</v>
      </c>
      <c r="C15" s="65">
        <v>10000</v>
      </c>
      <c r="D15" s="44">
        <v>10000</v>
      </c>
      <c r="E15" s="38">
        <f t="shared" si="0"/>
        <v>1</v>
      </c>
      <c r="F15" s="62" t="s">
        <v>129</v>
      </c>
      <c r="G15" s="42">
        <f t="shared" si="1"/>
        <v>0</v>
      </c>
    </row>
    <row r="16" spans="1:7" ht="30.75" customHeight="1" thickBot="1">
      <c r="A16" s="24"/>
      <c r="B16" s="25" t="s">
        <v>40</v>
      </c>
      <c r="C16" s="26">
        <f>SUM(C5:C15)</f>
        <v>1000000</v>
      </c>
      <c r="D16" s="26">
        <f>SUM(D5:D15)</f>
        <v>248917</v>
      </c>
      <c r="E16" s="27">
        <f t="shared" si="0"/>
        <v>0.248917</v>
      </c>
      <c r="F16" s="52"/>
      <c r="G16" s="42">
        <f t="shared" si="1"/>
        <v>751083</v>
      </c>
    </row>
    <row r="17" ht="17.25" thickTop="1"/>
  </sheetData>
  <mergeCells count="4">
    <mergeCell ref="A1:G1"/>
    <mergeCell ref="A3:A4"/>
    <mergeCell ref="B3:F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112年總表</vt:lpstr>
      <vt:lpstr>112新化水電</vt:lpstr>
      <vt:lpstr>行政作業費</vt:lpstr>
      <vt:lpstr>112崙頂</vt:lpstr>
      <vt:lpstr>112全興</vt:lpstr>
      <vt:lpstr>112唪口</vt:lpstr>
      <vt:lpstr>112唪口水電</vt:lpstr>
      <vt:lpstr>112北勢</vt:lpstr>
      <vt:lpstr>112協興</vt:lpstr>
      <vt:lpstr>112豐榮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2023-12-11T06:03:02Z</cp:lastPrinted>
  <dcterms:created xsi:type="dcterms:W3CDTF">2015-12-02T01:38:50Z</dcterms:created>
  <dcterms:modified xsi:type="dcterms:W3CDTF">2024-01-09T07:47:58Z</dcterms:modified>
</cp:coreProperties>
</file>