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231"/>
  <workbookPr defaultThemeVersion="124226"/>
  <mc:AlternateContent xmlns:mc="http://schemas.openxmlformats.org/markup-compatibility/2006">
    <mc:Choice Requires="x15">
      <x15ac:absPath xmlns:x15ac="http://schemas.microsoft.com/office/spreadsheetml/2010/11/ac" url="D:\BackupWin10\Desktop\回饋金\歷年執行情形表及繳回(每月中函環保局)\112\"/>
    </mc:Choice>
  </mc:AlternateContent>
  <xr:revisionPtr revIDLastSave="0" documentId="13_ncr:1_{4A0404EB-536A-4670-8D6F-A2FFEB0F9E8E}" xr6:coauthVersionLast="47" xr6:coauthVersionMax="47" xr10:uidLastSave="{00000000-0000-0000-0000-000000000000}"/>
  <bookViews>
    <workbookView xWindow="-120" yWindow="-120" windowWidth="29040" windowHeight="15840" activeTab="3" xr2:uid="{00000000-000D-0000-FFFF-FFFF00000000}"/>
  </bookViews>
  <sheets>
    <sheet name="112年總表" sheetId="1" r:id="rId1"/>
    <sheet name="112新化水電" sheetId="2" r:id="rId2"/>
    <sheet name="行政作業費" sheetId="10" r:id="rId3"/>
    <sheet name="112崙頂" sheetId="6" r:id="rId4"/>
    <sheet name="112全興" sheetId="7" r:id="rId5"/>
    <sheet name="112唪口" sheetId="4" r:id="rId6"/>
    <sheet name="112唪口水電" sheetId="3" r:id="rId7"/>
    <sheet name="112北勢" sheetId="5" r:id="rId8"/>
    <sheet name="112協興" sheetId="8" r:id="rId9"/>
    <sheet name="112豐榮" sheetId="9" r:id="rId10"/>
  </sheets>
  <calcPr calcId="181029"/>
</workbook>
</file>

<file path=xl/calcChain.xml><?xml version="1.0" encoding="utf-8"?>
<calcChain xmlns="http://schemas.openxmlformats.org/spreadsheetml/2006/main">
  <c r="D15" i="5" l="1"/>
  <c r="D16" i="8" l="1"/>
  <c r="D15" i="7"/>
  <c r="C16" i="8"/>
  <c r="E15" i="8"/>
  <c r="G15" i="8"/>
  <c r="G14" i="7"/>
  <c r="E14" i="7"/>
  <c r="C15" i="7"/>
  <c r="B4" i="1" l="1"/>
  <c r="B5" i="1"/>
  <c r="B7" i="1"/>
  <c r="B8" i="1"/>
  <c r="B10" i="1"/>
  <c r="B12" i="1"/>
  <c r="B13" i="1" s="1"/>
  <c r="B14" i="1"/>
  <c r="C13" i="1"/>
  <c r="C11" i="1"/>
  <c r="B15" i="1" l="1"/>
  <c r="B9" i="1"/>
  <c r="E14" i="8"/>
  <c r="G14" i="8"/>
  <c r="C15" i="5"/>
  <c r="E14" i="5"/>
  <c r="G14" i="5"/>
  <c r="E5" i="10"/>
  <c r="G6" i="3"/>
  <c r="G5" i="3"/>
  <c r="D13" i="4"/>
  <c r="C15" i="1" l="1"/>
  <c r="D13" i="9"/>
  <c r="A1" i="10"/>
  <c r="C13" i="4" l="1"/>
  <c r="E12" i="4"/>
  <c r="G12" i="4"/>
  <c r="E11" i="4"/>
  <c r="G11" i="4"/>
  <c r="C13" i="9"/>
  <c r="E12" i="9"/>
  <c r="G12" i="9"/>
  <c r="A2" i="6"/>
  <c r="A2" i="10"/>
  <c r="E6" i="7" l="1"/>
  <c r="E7" i="7"/>
  <c r="G6" i="7"/>
  <c r="B6" i="1"/>
  <c r="B11" i="1" s="1"/>
  <c r="B16" i="1" s="1"/>
  <c r="C16" i="1" l="1"/>
  <c r="E6" i="3"/>
  <c r="D7" i="10"/>
  <c r="D14" i="1" s="1"/>
  <c r="C7" i="10"/>
  <c r="G6" i="10"/>
  <c r="E6" i="10"/>
  <c r="G5" i="10"/>
  <c r="E14" i="1" l="1"/>
  <c r="F14" i="1"/>
  <c r="E7" i="10"/>
  <c r="D15" i="1"/>
  <c r="G7" i="10"/>
  <c r="E15" i="1" l="1"/>
  <c r="F15" i="1"/>
  <c r="E12" i="7"/>
  <c r="G12" i="7"/>
  <c r="A1" i="3" l="1"/>
  <c r="D7" i="3"/>
  <c r="D13" i="6"/>
  <c r="G7" i="8"/>
  <c r="E7" i="8"/>
  <c r="C7" i="3"/>
  <c r="C13" i="6"/>
  <c r="C6" i="2"/>
  <c r="G15" i="7" l="1"/>
  <c r="E15" i="7"/>
  <c r="G7" i="3"/>
  <c r="A1" i="2"/>
  <c r="A1" i="8"/>
  <c r="A1" i="5"/>
  <c r="G5" i="2"/>
  <c r="E10" i="4" l="1"/>
  <c r="E6" i="4"/>
  <c r="E7" i="4"/>
  <c r="E8" i="4"/>
  <c r="E9" i="4"/>
  <c r="G10" i="4"/>
  <c r="G6" i="4"/>
  <c r="G7" i="4"/>
  <c r="G8" i="4"/>
  <c r="G9" i="4"/>
  <c r="D5" i="1" l="1"/>
  <c r="F5" i="1" s="1"/>
  <c r="G12" i="6"/>
  <c r="G6" i="6"/>
  <c r="G7" i="6"/>
  <c r="G8" i="6"/>
  <c r="G9" i="6"/>
  <c r="G10" i="6"/>
  <c r="G11" i="6"/>
  <c r="D10" i="1"/>
  <c r="G11" i="9"/>
  <c r="E11" i="9"/>
  <c r="G10" i="9"/>
  <c r="E10" i="9"/>
  <c r="G9" i="9"/>
  <c r="E9" i="9"/>
  <c r="G8" i="9"/>
  <c r="E8" i="9"/>
  <c r="G7" i="9"/>
  <c r="E7" i="9"/>
  <c r="G6" i="9"/>
  <c r="E6" i="9"/>
  <c r="G5" i="9"/>
  <c r="E5" i="9"/>
  <c r="G13" i="8"/>
  <c r="E13" i="8"/>
  <c r="G12" i="8"/>
  <c r="E12" i="8"/>
  <c r="G11" i="8"/>
  <c r="E11" i="8"/>
  <c r="G10" i="8"/>
  <c r="E10" i="8"/>
  <c r="G9" i="8"/>
  <c r="E9" i="8"/>
  <c r="G8" i="8"/>
  <c r="E8" i="8"/>
  <c r="G6" i="8"/>
  <c r="E6" i="8"/>
  <c r="G5" i="8"/>
  <c r="E5" i="8"/>
  <c r="D8" i="1"/>
  <c r="G13" i="5"/>
  <c r="E13" i="5"/>
  <c r="G12" i="5"/>
  <c r="E12" i="5"/>
  <c r="G11" i="5"/>
  <c r="E11" i="5"/>
  <c r="G10" i="5"/>
  <c r="E10" i="5"/>
  <c r="G9" i="5"/>
  <c r="E9" i="5"/>
  <c r="G8" i="5"/>
  <c r="E8" i="5"/>
  <c r="G7" i="5"/>
  <c r="E7" i="5"/>
  <c r="G6" i="5"/>
  <c r="E6" i="5"/>
  <c r="G5" i="5"/>
  <c r="E5" i="5"/>
  <c r="D7" i="1"/>
  <c r="G5" i="4"/>
  <c r="E5" i="4"/>
  <c r="D6" i="1"/>
  <c r="G11" i="7"/>
  <c r="E11" i="7"/>
  <c r="G10" i="7"/>
  <c r="E10" i="7"/>
  <c r="G9" i="7"/>
  <c r="E9" i="7"/>
  <c r="G8" i="7"/>
  <c r="E8" i="7"/>
  <c r="G7" i="7"/>
  <c r="G13" i="7"/>
  <c r="E13" i="7"/>
  <c r="G5" i="7"/>
  <c r="E5" i="7"/>
  <c r="E13" i="6"/>
  <c r="E11" i="6"/>
  <c r="E10" i="6"/>
  <c r="E9" i="6"/>
  <c r="E8" i="6"/>
  <c r="E7" i="6"/>
  <c r="E6" i="6"/>
  <c r="E12" i="6"/>
  <c r="G5" i="6"/>
  <c r="E5" i="6"/>
  <c r="E8" i="1" l="1"/>
  <c r="F8" i="1"/>
  <c r="E6" i="1"/>
  <c r="F6" i="1"/>
  <c r="E7" i="1"/>
  <c r="F7" i="1"/>
  <c r="E10" i="1"/>
  <c r="F10" i="1"/>
  <c r="E5" i="1"/>
  <c r="G13" i="6"/>
  <c r="E13" i="9"/>
  <c r="E16" i="8"/>
  <c r="G15" i="5"/>
  <c r="G13" i="4"/>
  <c r="E13" i="4"/>
  <c r="D9" i="1"/>
  <c r="G13" i="9"/>
  <c r="G16" i="8"/>
  <c r="E15" i="5"/>
  <c r="E9" i="1" l="1"/>
  <c r="F9" i="1"/>
  <c r="D12" i="1"/>
  <c r="F12" i="1" s="1"/>
  <c r="E5" i="3"/>
  <c r="D6" i="2"/>
  <c r="G6" i="2" s="1"/>
  <c r="E5" i="2"/>
  <c r="A2" i="9"/>
  <c r="A2" i="8"/>
  <c r="A2" i="7"/>
  <c r="A2" i="5"/>
  <c r="A2" i="4"/>
  <c r="A2" i="3"/>
  <c r="A2" i="2"/>
  <c r="A1" i="9"/>
  <c r="A1" i="7"/>
  <c r="A1" i="6"/>
  <c r="A1" i="4"/>
  <c r="D13" i="1" l="1"/>
  <c r="E12" i="1"/>
  <c r="E7" i="3"/>
  <c r="E6" i="2"/>
  <c r="D4" i="1"/>
  <c r="F4" i="1" s="1"/>
  <c r="E13" i="1" l="1"/>
  <c r="F13" i="1"/>
  <c r="E4" i="1"/>
  <c r="D11" i="1"/>
  <c r="F11" i="1" s="1"/>
  <c r="D16" i="1" l="1"/>
  <c r="E11" i="1"/>
  <c r="E16" i="1" l="1"/>
  <c r="F16" i="1"/>
</calcChain>
</file>

<file path=xl/sharedStrings.xml><?xml version="1.0" encoding="utf-8"?>
<sst xmlns="http://schemas.openxmlformats.org/spreadsheetml/2006/main" count="205" uniqueCount="139">
  <si>
    <t>里       別</t>
  </si>
  <si>
    <t>累計支用金額</t>
  </si>
  <si>
    <t>經費執行率</t>
  </si>
  <si>
    <t>備註</t>
  </si>
  <si>
    <t>新化區公所</t>
  </si>
  <si>
    <t>崙頂里</t>
  </si>
  <si>
    <t>全興里</t>
  </si>
  <si>
    <t>唪口里</t>
  </si>
  <si>
    <t>北勢里</t>
  </si>
  <si>
    <t>協興里</t>
  </si>
  <si>
    <t>豐榮里</t>
  </si>
  <si>
    <t>小計</t>
  </si>
  <si>
    <t>總計</t>
  </si>
  <si>
    <t>製表人員：           課室主管：               主辦會計：            機關首長：</t>
  </si>
  <si>
    <t>受補助單位</t>
    <phoneticPr fontId="3" type="noConversion"/>
  </si>
  <si>
    <t>計      畫      內      容</t>
    <phoneticPr fontId="3" type="noConversion"/>
  </si>
  <si>
    <t>項目</t>
    <phoneticPr fontId="3" type="noConversion"/>
  </si>
  <si>
    <t>計畫金額</t>
    <phoneticPr fontId="3" type="noConversion"/>
  </si>
  <si>
    <t>執行金額</t>
    <phoneticPr fontId="3" type="noConversion"/>
  </si>
  <si>
    <t>執行率%</t>
    <phoneticPr fontId="3" type="noConversion"/>
  </si>
  <si>
    <t>執行情況</t>
    <phoneticPr fontId="3" type="noConversion"/>
  </si>
  <si>
    <t>新化區</t>
    <phoneticPr fontId="3" type="noConversion"/>
  </si>
  <si>
    <t>小計</t>
    <phoneticPr fontId="3" type="noConversion"/>
  </si>
  <si>
    <t>新化區       (唪口里)</t>
    <phoneticPr fontId="3" type="noConversion"/>
  </si>
  <si>
    <t>崙頂里環保義工隊辦理環保教育觀摩活動</t>
  </si>
  <si>
    <t>崙頂社區發展協會下長壽會辦理全里長者環保教育、觀摩活動</t>
  </si>
  <si>
    <t>崙頂社區發展協會下媽媽教室辦理全里媽媽環保教育、觀摩活動</t>
  </si>
  <si>
    <t>崙頂社區發展協會下巡守隊辦理環保教育、觀摩活動</t>
  </si>
  <si>
    <t>崙頂社區發展協會辦理全里環保教育、觀摩活動</t>
  </si>
  <si>
    <t>崙頂社區發展協會辦理節慶活動(父親節、母親節、重陽節、中秋節…等)結合環保教育宣導</t>
  </si>
  <si>
    <t>受補助單位</t>
    <phoneticPr fontId="3" type="noConversion"/>
  </si>
  <si>
    <t>計      畫      內      容</t>
    <phoneticPr fontId="3" type="noConversion"/>
  </si>
  <si>
    <t>項目</t>
    <phoneticPr fontId="3" type="noConversion"/>
  </si>
  <si>
    <t>計畫金額</t>
    <phoneticPr fontId="3" type="noConversion"/>
  </si>
  <si>
    <t>執行金額</t>
    <phoneticPr fontId="3" type="noConversion"/>
  </si>
  <si>
    <t>執行率%</t>
    <phoneticPr fontId="3" type="noConversion"/>
  </si>
  <si>
    <t>執行情況</t>
    <phoneticPr fontId="3" type="noConversion"/>
  </si>
  <si>
    <t>新化區        (崙頂里)</t>
    <phoneticPr fontId="3" type="noConversion"/>
  </si>
  <si>
    <t>崙頂里柏油鋪設、維修及排水溝興建、維修工程</t>
    <phoneticPr fontId="3" type="noConversion"/>
  </si>
  <si>
    <t>崙頂里監視系統維修新設</t>
    <phoneticPr fontId="3" type="noConversion"/>
  </si>
  <si>
    <t>小計</t>
    <phoneticPr fontId="3" type="noConversion"/>
  </si>
  <si>
    <t>全興里</t>
    <phoneticPr fontId="3" type="noConversion"/>
  </si>
  <si>
    <t>全興里監視系統增設及維修</t>
  </si>
  <si>
    <t>全興社區發展協會辦理全里環保教育宣導暨觀摩活動</t>
  </si>
  <si>
    <t>全興環保義工隊環保教育宣導暨觀摩活動</t>
  </si>
  <si>
    <t>全興里社區辦理節慶活動(父親節、母親節、重陽節、中秋節…等)結合環保教育宣導</t>
  </si>
  <si>
    <t>新化區        (唪口里)</t>
    <phoneticPr fontId="3" type="noConversion"/>
  </si>
  <si>
    <t>唪口里轄區道路路面及水溝整修、維護工程</t>
  </si>
  <si>
    <t>唪口里監視系統裝設維修工程</t>
    <phoneticPr fontId="3" type="noConversion"/>
  </si>
  <si>
    <t>唪口社區發展協會辦理全里環保教育宣導暨觀摩活動</t>
  </si>
  <si>
    <t>唪口社區發展協會長壽會辦理全里長者環保教育宣導暨觀摩活動</t>
  </si>
  <si>
    <t>唪口社區發展協會媽媽教室辦理全里婦女環保教育宣導暨觀摩活動</t>
  </si>
  <si>
    <t>唪口里社區一般住租戶之基本水電費之部分補貼 （含郵寄、雜支等作業費）</t>
    <phoneticPr fontId="3" type="noConversion"/>
  </si>
  <si>
    <t>新化區      (北勢里)</t>
    <phoneticPr fontId="3" type="noConversion"/>
  </si>
  <si>
    <t>北勢社區發展協會辦理全里環保教育宣導暨觀摩活動</t>
  </si>
  <si>
    <t>北勢社區長壽會辦理全里長者環保教育宣導暨觀摩活動</t>
  </si>
  <si>
    <t>北勢社區媽媽教室辦理全里婦女環保教育宣導暨觀摩活動</t>
  </si>
  <si>
    <t>北勢社區環保義工隊辦理環保教育宣導觀摩暨親子聯誼活動</t>
    <phoneticPr fontId="1" type="noConversion"/>
  </si>
  <si>
    <t>新化區      (協興里)</t>
    <phoneticPr fontId="3" type="noConversion"/>
  </si>
  <si>
    <t>協興里鋪設道路柏油及排水溝整修、維護及疏濬工程</t>
  </si>
  <si>
    <t>協興里活動中心設施維修及設備添購</t>
  </si>
  <si>
    <t>協興里社區發展協會辦理全里里民環保教育宣導暨觀摩活動</t>
  </si>
  <si>
    <t>協興里社區發展協會長壽會辦理全里長者環保教育宣導暨觀摩活動</t>
  </si>
  <si>
    <t>協興里社區發展協會媽媽教室辦理環保教育宣導暨觀摩活動</t>
  </si>
  <si>
    <t>協興里社區環保義工隊辦理環保教育宣導暨觀摩活動</t>
  </si>
  <si>
    <t>協興里監視系統維修工程</t>
    <phoneticPr fontId="1" type="noConversion"/>
  </si>
  <si>
    <t>新化區       (豐榮里)</t>
    <phoneticPr fontId="3" type="noConversion"/>
  </si>
  <si>
    <t>豐榮里道路柏油鋪設與排水溝整修工程</t>
  </si>
  <si>
    <t>豐榮里辦理環境整頓僱工</t>
  </si>
  <si>
    <t>補助豐榮社區發展協會社團辦理全體里民環境保護教育宣導活動(如觀摩、研習、教育、宣導等)</t>
  </si>
  <si>
    <t>補助豐榮社區發展協會長壽會辦理全里老人環境保護教育宣導活動(如觀摩、研習、教育、宣導等)</t>
  </si>
  <si>
    <t>補助豐榮社區發展協會媽媽教室辦理環境保護教育宣導活動(如觀摩、研習、教育、宣導等)</t>
  </si>
  <si>
    <t>計畫核定     補助金額</t>
    <phoneticPr fontId="1" type="noConversion"/>
  </si>
  <si>
    <t>(豐榮、協興、北勢、全興、崙頂)社區一般住租戶之基本水電費之部分補貼(每人970元)</t>
    <phoneticPr fontId="3" type="noConversion"/>
  </si>
  <si>
    <t>(豐榮、協興、北勢、全興、崙頂)社區一般住租戶之基本水電費郵寄、雜支等作業費0.3%</t>
    <phoneticPr fontId="3" type="noConversion"/>
  </si>
  <si>
    <t xml:space="preserve">唪口里社區一般住租戶之基本水電費之部分補貼(每人1,740元) </t>
    <phoneticPr fontId="3" type="noConversion"/>
  </si>
  <si>
    <t>協興里環境造景.清潔綠美化(購置所需用品及僱工)</t>
  </si>
  <si>
    <t>全興里道路柏油鋪設維修及排水溝興建維修工程</t>
    <phoneticPr fontId="1" type="noConversion"/>
  </si>
  <si>
    <t>本期支用金額</t>
    <phoneticPr fontId="1" type="noConversion"/>
  </si>
  <si>
    <t>北勢里道路柏油鋪設、路燈裝設及排水溝整修維護工程</t>
    <phoneticPr fontId="1" type="noConversion"/>
  </si>
  <si>
    <t>北勢里辦理環境造景、清潔綠美化(購置所需物品及僱工)</t>
  </si>
  <si>
    <t>北勢社區巡守隊辦理環保教育宣導暨觀摩活動</t>
    <phoneticPr fontId="1" type="noConversion"/>
  </si>
  <si>
    <t>行政作業費</t>
    <phoneticPr fontId="1" type="noConversion"/>
  </si>
  <si>
    <t>小計</t>
    <phoneticPr fontId="1" type="noConversion"/>
  </si>
  <si>
    <t>唪口里社區一般住租戶之基本水電費郵寄、雜支等作業費0.3%</t>
  </si>
  <si>
    <t>小計</t>
    <phoneticPr fontId="3" type="noConversion"/>
  </si>
  <si>
    <t>協興里辦理節慶(春節、母親節、父親節、中秋節、重陽節…等)結合環保教育宣導</t>
    <phoneticPr fontId="1" type="noConversion"/>
  </si>
  <si>
    <t>北勢里辦理全里環保教育宣導暨里民聯誼活動</t>
    <phoneticPr fontId="1" type="noConversion"/>
  </si>
  <si>
    <t>全興社區長壽會辦理全里長者環保教育宣導暨觀摩活動</t>
    <phoneticPr fontId="1" type="noConversion"/>
  </si>
  <si>
    <t>北勢里活動中心與里內公共設施，設備添購及維修</t>
    <phoneticPr fontId="1" type="noConversion"/>
  </si>
  <si>
    <t>豐榮里轄內監視器整修費</t>
    <phoneticPr fontId="1" type="noConversion"/>
  </si>
  <si>
    <t>唪口里辦理全里環保教育宣導暨里民聯誼活動</t>
    <phoneticPr fontId="1" type="noConversion"/>
  </si>
  <si>
    <t>唪口里環境清潔綠美化(購置所需物品及僱工)</t>
    <phoneticPr fontId="1" type="noConversion"/>
  </si>
  <si>
    <t>剩餘款</t>
  </si>
  <si>
    <t>剩餘款</t>
    <phoneticPr fontId="1" type="noConversion"/>
  </si>
  <si>
    <t>補助豐榮社區發展協會環保義工隊辦理環保教育觀摩活動</t>
    <phoneticPr fontId="1" type="noConversion"/>
  </si>
  <si>
    <t>依據臺南市政府112年3月9日府環廢字第11200213819B號函辦理</t>
    <phoneticPr fontId="1" type="noConversion"/>
  </si>
  <si>
    <t xml:space="preserve"> </t>
    <phoneticPr fontId="1" type="noConversion"/>
  </si>
  <si>
    <t>雇工及機具進行環境整頓及綠化美化</t>
    <phoneticPr fontId="1" type="noConversion"/>
  </si>
  <si>
    <t>全興社區巡守隊(守望相助隊)辦理環保教育宣導暨觀摩活動，以及設備採購、勤務講習訓練</t>
    <phoneticPr fontId="1" type="noConversion"/>
  </si>
  <si>
    <t>全興社區媽媽教室(成長教室)辦理全里媽媽環保教育宣導暨觀摩活動</t>
    <phoneticPr fontId="1" type="noConversion"/>
  </si>
  <si>
    <t>唪口里環保志工隊辦理環保教育宣導暨觀摩活動</t>
    <phoneticPr fontId="1" type="noConversion"/>
  </si>
  <si>
    <t>北勢里監視器整修維護工程</t>
    <phoneticPr fontId="1" type="noConversion"/>
  </si>
  <si>
    <t>協興里弱勢里民(具社福身分、獨居老人…..)扶助或物資捐贈</t>
    <phoneticPr fontId="1" type="noConversion"/>
  </si>
  <si>
    <t>補助豐榮社區發展協會義工隊辦理環境整頓購置所需物品</t>
    <phoneticPr fontId="1" type="noConversion"/>
  </si>
  <si>
    <t>1.112/07/06支全興里環保志工112年4月15-16日辦理蘭嶼、六堆客家文化園區及高雄大樹鐵橋人工濕地觀摩活動車資、住宿、便餐、船票、保險等費用$61000</t>
    <phoneticPr fontId="1" type="noConversion"/>
  </si>
  <si>
    <t>1.112/07/06支全興社區發展協會112年5月20-21日辦理守望相助隊觀摩嘉義觸口、頂湖自然生態園區、達娜伊谷及臺南市走馬瀨等車資及餐費、保險、住宿等$78800</t>
    <phoneticPr fontId="1" type="noConversion"/>
  </si>
  <si>
    <t>1.112/07/06支全興社區發展協會112年6月13-15日辦理環島環境教育觀摩活動車資、住宿、保險費、餐費等$70000</t>
    <phoneticPr fontId="1" type="noConversion"/>
  </si>
  <si>
    <t>1.112/07/06支全興里第3、9、14、15等號監視器鏡頭維修經費$40000</t>
    <phoneticPr fontId="1" type="noConversion"/>
  </si>
  <si>
    <t>1.112/07/06支豐榮社區發展協會112年3月14日辦理長者觀摩高雄都會、高雄港、旗津砲台及燈塔等活動車資、餐費、保險等費用$80000</t>
    <phoneticPr fontId="1" type="noConversion"/>
  </si>
  <si>
    <t>1.112/07/06支豐榮社區發展協會媽媽教室112年4月16-18日辦理環保教育參觀南部科學園區及宜蘭羅東自然教育中心、三星、三芝海上平台等車資、住宿、餐費、保險等$30000</t>
    <phoneticPr fontId="1" type="noConversion"/>
  </si>
  <si>
    <t>1.112/07/06支協興社區發展112年5月6日辦理長壽會環保教育觀摩六堆客家文化園區、高雄港等活動車資、餐費、保險、船票等費用$80000</t>
    <phoneticPr fontId="1" type="noConversion"/>
  </si>
  <si>
    <t>回饋金剩餘          金額</t>
    <phoneticPr fontId="1" type="noConversion"/>
  </si>
  <si>
    <t>1.112/08/24支全興社區發展協會112年7月15日辦理長壽會觀摩苗栗南庄老街桂花巷、桂花園鄉村會館活動車資、餐費、保險等費用</t>
    <phoneticPr fontId="1" type="noConversion"/>
  </si>
  <si>
    <t>購置全興里環保義工隊執行勤務所需</t>
  </si>
  <si>
    <t>購置協興里環保志(義)工隊執行勤務所需</t>
    <phoneticPr fontId="1" type="noConversion"/>
  </si>
  <si>
    <t>1.112/10/30支崙頂社區發展協會112年10月15日辦理環保教育觀摩台中大甲鎮瀾宮、梧棲港等車資$23000</t>
    <phoneticPr fontId="1" type="noConversion"/>
  </si>
  <si>
    <t>1.112/10/30支崙頂社區發展協會112年09月24日辦理中秋聯歡晚會暨登革熱防治宣導便餐20桌費用$80000</t>
    <phoneticPr fontId="1" type="noConversion"/>
  </si>
  <si>
    <t>1.112/10/16支全興社區發展協會112年09月16-17日辦理媽媽教室觀摩樹谷文化園區、金山老街、野柳地質公園、...等車資、住宿、午晚餐、保險等$70000</t>
    <phoneticPr fontId="1" type="noConversion"/>
  </si>
  <si>
    <t>1.112/11/07支崙頂社區發展協會112年10月22日辦理媽媽教室環保教育觀摩台中自然科學博物館、鹿港老街等活動車資及便餐、保險費用$10000</t>
    <phoneticPr fontId="1" type="noConversion"/>
  </si>
  <si>
    <t>1.112/07/06支全興社區發展協會112年5月5日辦理母親節聯歡晚會暨環保教育宣導活動便餐20桌、音響、帆布等費用$30000
2.112/10/23支全興社區發展協會112年9月16日辦理中秋節聯歡晚會暨愛地球節能減碳資源回收活動餐盒625份*80元、音響、搭棚、紅布條、雜支等費用$60000</t>
    <phoneticPr fontId="1" type="noConversion"/>
  </si>
  <si>
    <t>1.112/11/20支協興社區環保義工隊112.10.21辦理環保教育宣導暨觀摩嘉義觸口自然教育中心、阿里山等活動車資、餐費、保險、門票等費用(臺南市新化區協興社區發展協會)$60000</t>
    <phoneticPr fontId="1" type="noConversion"/>
  </si>
  <si>
    <t>1.112/11/16支唪口里環保義工112年11月4-5日辦理觀摩台北烏來、木柵、雲仙樂園、月眉人工濕地等車資、餐費、住宿、保險等費用(谷星旅行社有限公司)$39780</t>
    <phoneticPr fontId="1" type="noConversion"/>
  </si>
  <si>
    <t>1.112/12/15支崙頂里112年12月5-6日辦理全里環保義工隊環保教育觀摩淡水水資源回收中心、中正紀念堂等等活動車資、住宿及便餐、保險費用$100000</t>
    <phoneticPr fontId="1" type="noConversion"/>
  </si>
  <si>
    <t>1.112/12/22支崙頂社區發展協會巡守隊112年12月9-10日辦理暨環保教育觀摩台東濱海公園、東部海岸國家風景區、台灣史前文化博物館等活動車資及餐費等費用等活動車資及餐費等費用$49500</t>
    <phoneticPr fontId="1" type="noConversion"/>
  </si>
  <si>
    <t>112/12/15支全興里環保志工隊112年9-12月辦理轄內環境清潔早餐經費代墊$8400</t>
    <phoneticPr fontId="1" type="noConversion"/>
  </si>
  <si>
    <t>1.112/12/22支協興里辦公處購買環保志(義)隊112年9-12月執行環計清潔日早餐費用$10000</t>
    <phoneticPr fontId="1" type="noConversion"/>
  </si>
  <si>
    <t>1.112/12/05支協興社區發展協會112年11月18-19日辦理會員及志工參訪廬山、合歡山活動車資、保險、餐費、主宿等費用$70000</t>
    <phoneticPr fontId="1" type="noConversion"/>
  </si>
  <si>
    <t>1.112/12/15支北勢里112.12/6-12/11共6日僱鄭水智、陳黃雪珠辦理轄內環境整頓工資$4048</t>
    <phoneticPr fontId="1" type="noConversion"/>
  </si>
  <si>
    <t>1.112/12/28支112年度豐榮里辦理道路柏油鋪設維修及排水溝維修工程432000.材試11915.空污1275$260416</t>
    <phoneticPr fontId="1" type="noConversion"/>
  </si>
  <si>
    <t>製表日期：113年3月4日</t>
    <phoneticPr fontId="1" type="noConversion"/>
  </si>
  <si>
    <t>1.112/09/14支全興里統一社區樹木移植、花台拆除及人行道路修復工程$50605
2.112/12/12支全興里統一社區第三區樹木修剪及人行道路修復工程$125000</t>
    <phoneticPr fontId="1" type="noConversion"/>
  </si>
  <si>
    <r>
      <t xml:space="preserve">1.112/07/06支全興里112年4/17-21及4/24-28僱用沈文志辦理轄區環境整頓工資$11487
2.112/07/07支全興里112年5月22-26及6月26-30日僱用沈文志辦理轄區環境整頓工資(含雇主意外責任險1500元)$16817
3.112/08/17支全興里112年8/7-13僱用沈文志辦理轄區環境整頓工資.政二健(沈文志)$10722
4.112/09/05支全興里112年7/24-28及8/21-25僱用沈文志辦理轄區環境整頓工資.政二健(沈文志)$15317
5.112/09/19支全興里112年9/4-8及9/11-15僱用沈文志辦理轄區環境整頓工資.政二健(沈文志)$15317
6.112/11/16支全興里112年10月2-6日及11月6-10日共10日僱用沈文志辦理轄區環境整頓工資.政二健(沈文志)(臺南市新化區公所代收款專戶)$15317
7.112/12/15支全興里112年12月4-8日共5日僱用沈文志辦理轄區環境整頓工資.政二健$7659
</t>
    </r>
    <r>
      <rPr>
        <sz val="10"/>
        <color rgb="FFFF0000"/>
        <rFont val="標楷體"/>
        <family val="4"/>
        <charset val="136"/>
      </rPr>
      <t>8.113/01/26支全興里113年01月15-19日共5日僱用沈文志辦理轄區環境整頓工資.政二健(沈文志)$7659
9.113/02/29支全興里113年2月19-23日共5日僱用沈文志辦理轄區環境整頓工資.政二健(沈文志)$7659
10113/02/27支全興里購置長壁型鍊鋸機1台費用-財編3000512(協興機器廠張品睿)$18000</t>
    </r>
    <phoneticPr fontId="1" type="noConversion"/>
  </si>
  <si>
    <t>1.112/07/06支豐榮社區發展協會112年3月18-20日辦理觀摩澎湖國家公園、吉貝石滬文化館活動團費費$50000
2.112/12/01支豐榮社區發展協會112年11月11日辦理全里環保教育觀摩澀水社區、步道等活動車資、餐費、門票、保險、早餐等費用$110000</t>
    <phoneticPr fontId="1" type="noConversion"/>
  </si>
  <si>
    <t>1.113/01/19支協興里活動中隔間拉門、加壓馬桶、門窗及燈具等設施維護費用(雙全實業社)$30921</t>
    <phoneticPr fontId="1" type="noConversion"/>
  </si>
  <si>
    <r>
      <t xml:space="preserve">1.112/12/28支協興里忠孝路190巷16號旁水溝蓋損壞修復工程$28917
</t>
    </r>
    <r>
      <rPr>
        <sz val="10"/>
        <color rgb="FFFF0000"/>
        <rFont val="標楷體"/>
        <family val="4"/>
        <charset val="136"/>
      </rPr>
      <t>2.113/02/27支協興里鋪設道路柏油及排水溝整修工程第二期(欣旻土木包工業)$53850</t>
    </r>
    <phoneticPr fontId="1" type="noConversion"/>
  </si>
  <si>
    <r>
      <t xml:space="preserve">1.112/11/14支唪口里社區111年監視器故障維修開口契約維修費用不敷使用(鼎順電腦有限公司)$43441
</t>
    </r>
    <r>
      <rPr>
        <sz val="10"/>
        <color rgb="FFFF0000"/>
        <rFont val="標楷體"/>
        <family val="4"/>
        <charset val="136"/>
      </rPr>
      <t>2.113/02/01支唪口里社區113年監視器故障維修開口契約維修費用(鼎順電腦有限公司)$14500</t>
    </r>
    <phoneticPr fontId="1" type="noConversion"/>
  </si>
  <si>
    <t>1.113/02/16支北勢里社區監視器故障112年度維修開口契約維修經費(鼎順電腦有限公司)$17600</t>
    <phoneticPr fontId="1" type="noConversion"/>
  </si>
  <si>
    <t>臺南市新化區暨唪口里辦理
「112年度臺南市永康垃圾資源回收(焚化)廠營運階段回饋金」113年度1-2月份執行情況表</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</si>
</sst>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2" formatCode="_-&quot;$&quot;* #,##0_-;\-&quot;$&quot;* #,##0_-;_-&quot;$&quot;* &quot;-&quot;_-;_-@_-"/>
    <numFmt numFmtId="176" formatCode="&quot;$&quot;#,##0"/>
    <numFmt numFmtId="177" formatCode="#,##0_ "/>
  </numFmts>
  <fonts count="17">
    <font>
      <sz val="12"/>
      <color theme="1"/>
      <name val="新細明體"/>
      <family val="2"/>
      <charset val="136"/>
      <scheme val="minor"/>
    </font>
    <font>
      <sz val="9"/>
      <name val="新細明體"/>
      <family val="2"/>
      <charset val="136"/>
      <scheme val="minor"/>
    </font>
    <font>
      <sz val="12"/>
      <name val="新細明體"/>
      <family val="1"/>
      <charset val="136"/>
    </font>
    <font>
      <sz val="9"/>
      <name val="新細明體"/>
      <family val="1"/>
      <charset val="136"/>
    </font>
    <font>
      <sz val="12"/>
      <name val="標楷體"/>
      <family val="4"/>
      <charset val="136"/>
    </font>
    <font>
      <sz val="17"/>
      <name val="標楷體"/>
      <family val="4"/>
      <charset val="136"/>
    </font>
    <font>
      <sz val="10"/>
      <name val="標楷體"/>
      <family val="4"/>
      <charset val="136"/>
    </font>
    <font>
      <sz val="16"/>
      <name val="標楷體"/>
      <family val="4"/>
      <charset val="136"/>
    </font>
    <font>
      <sz val="16"/>
      <color theme="1"/>
      <name val="標楷體"/>
      <family val="4"/>
      <charset val="136"/>
    </font>
    <font>
      <sz val="17"/>
      <color theme="1"/>
      <name val="標楷體"/>
      <family val="4"/>
      <charset val="136"/>
    </font>
    <font>
      <sz val="12"/>
      <color theme="1"/>
      <name val="標楷體"/>
      <family val="4"/>
      <charset val="136"/>
    </font>
    <font>
      <sz val="10"/>
      <color theme="1"/>
      <name val="標楷體"/>
      <family val="4"/>
      <charset val="136"/>
    </font>
    <font>
      <sz val="10"/>
      <color rgb="FFFF0000"/>
      <name val="標楷體"/>
      <family val="4"/>
      <charset val="136"/>
    </font>
    <font>
      <sz val="12"/>
      <color indexed="8"/>
      <name val="標楷體"/>
      <family val="4"/>
      <charset val="136"/>
    </font>
    <font>
      <sz val="13"/>
      <name val="標楷體"/>
      <family val="4"/>
      <charset val="136"/>
    </font>
    <font>
      <sz val="9"/>
      <name val="標楷體"/>
      <family val="4"/>
      <charset val="136"/>
    </font>
    <font>
      <sz val="12"/>
      <color rgb="FFFF0000"/>
      <name val="標楷體"/>
      <family val="4"/>
      <charset val="136"/>
    </font>
  </fonts>
  <fills count="2">
    <fill>
      <patternFill patternType="none"/>
    </fill>
    <fill>
      <patternFill patternType="gray125"/>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double">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style="double">
        <color indexed="64"/>
      </right>
      <top style="double">
        <color indexed="64"/>
      </top>
      <bottom style="thin">
        <color indexed="64"/>
      </bottom>
      <diagonal/>
    </border>
    <border>
      <left style="double">
        <color indexed="64"/>
      </left>
      <right style="thin">
        <color indexed="64"/>
      </right>
      <top/>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style="thin">
        <color indexed="64"/>
      </bottom>
      <diagonal/>
    </border>
    <border>
      <left style="double">
        <color indexed="64"/>
      </left>
      <right style="thin">
        <color indexed="64"/>
      </right>
      <top/>
      <bottom style="double">
        <color indexed="64"/>
      </bottom>
      <diagonal/>
    </border>
    <border>
      <left style="double">
        <color indexed="64"/>
      </left>
      <right style="thin">
        <color indexed="64"/>
      </right>
      <top style="double">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style="thin">
        <color indexed="64"/>
      </bottom>
      <diagonal/>
    </border>
    <border>
      <left style="thin">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thin">
        <color indexed="64"/>
      </left>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2">
    <xf numFmtId="0" fontId="0" fillId="0" borderId="0">
      <alignment vertical="center"/>
    </xf>
    <xf numFmtId="0" fontId="2" fillId="0" borderId="0">
      <alignment vertical="center"/>
    </xf>
  </cellStyleXfs>
  <cellXfs count="90">
    <xf numFmtId="0" fontId="0" fillId="0" borderId="0" xfId="0">
      <alignment vertical="center"/>
    </xf>
    <xf numFmtId="0" fontId="7" fillId="0" borderId="12" xfId="1" applyFont="1" applyBorder="1" applyAlignment="1">
      <alignment horizontal="center" vertical="center"/>
    </xf>
    <xf numFmtId="176" fontId="7" fillId="0" borderId="12" xfId="1" applyNumberFormat="1" applyFont="1" applyBorder="1" applyAlignment="1">
      <alignment horizontal="center" vertical="center" wrapText="1"/>
    </xf>
    <xf numFmtId="176" fontId="7" fillId="0" borderId="12" xfId="1" applyNumberFormat="1" applyFont="1" applyBorder="1" applyAlignment="1">
      <alignment horizontal="center" vertical="center"/>
    </xf>
    <xf numFmtId="42" fontId="7" fillId="0" borderId="12" xfId="1" applyNumberFormat="1" applyFont="1" applyBorder="1" applyAlignment="1">
      <alignment horizontal="center" vertical="center" wrapText="1"/>
    </xf>
    <xf numFmtId="0" fontId="7" fillId="0" borderId="1" xfId="1" applyFont="1" applyBorder="1" applyAlignment="1">
      <alignment horizontal="center" vertical="center"/>
    </xf>
    <xf numFmtId="176" fontId="7" fillId="0" borderId="1" xfId="1" applyNumberFormat="1" applyFont="1" applyBorder="1">
      <alignment vertical="center"/>
    </xf>
    <xf numFmtId="10" fontId="7" fillId="0" borderId="1" xfId="1" applyNumberFormat="1" applyFont="1" applyBorder="1">
      <alignment vertical="center"/>
    </xf>
    <xf numFmtId="0" fontId="7" fillId="0" borderId="1" xfId="1" applyFont="1" applyBorder="1">
      <alignment vertical="center"/>
    </xf>
    <xf numFmtId="10" fontId="7" fillId="0" borderId="12" xfId="1" applyNumberFormat="1" applyFont="1" applyBorder="1" applyAlignment="1">
      <alignment horizontal="center" vertical="center" wrapText="1"/>
    </xf>
    <xf numFmtId="176" fontId="8" fillId="0" borderId="1" xfId="1" applyNumberFormat="1" applyFont="1" applyBorder="1">
      <alignment vertical="center"/>
    </xf>
    <xf numFmtId="0" fontId="8" fillId="0" borderId="1" xfId="1" applyFont="1" applyBorder="1" applyAlignment="1">
      <alignment horizontal="center" vertical="center"/>
    </xf>
    <xf numFmtId="0" fontId="8" fillId="0" borderId="1" xfId="1" applyFont="1" applyBorder="1">
      <alignment vertical="center"/>
    </xf>
    <xf numFmtId="0" fontId="2" fillId="0" borderId="0" xfId="1">
      <alignment vertical="center"/>
    </xf>
    <xf numFmtId="0" fontId="4" fillId="0" borderId="0" xfId="1" applyFont="1">
      <alignment vertical="center"/>
    </xf>
    <xf numFmtId="0" fontId="7" fillId="0" borderId="0" xfId="1" applyFont="1">
      <alignment vertical="center"/>
    </xf>
    <xf numFmtId="0" fontId="4" fillId="0" borderId="2" xfId="0" applyFont="1" applyBorder="1">
      <alignment vertical="center"/>
    </xf>
    <xf numFmtId="0" fontId="4" fillId="0" borderId="1" xfId="0" applyFont="1" applyBorder="1" applyAlignment="1">
      <alignment horizontal="center" vertical="center"/>
    </xf>
    <xf numFmtId="42" fontId="4" fillId="0" borderId="1" xfId="0" applyNumberFormat="1" applyFont="1" applyBorder="1" applyAlignment="1">
      <alignment horizontal="center" vertical="center"/>
    </xf>
    <xf numFmtId="10" fontId="4" fillId="0" borderId="1" xfId="0" applyNumberFormat="1" applyFont="1" applyBorder="1" applyAlignment="1">
      <alignment horizontal="center" vertical="center"/>
    </xf>
    <xf numFmtId="0" fontId="4" fillId="0" borderId="3" xfId="0" applyFont="1" applyBorder="1" applyAlignment="1">
      <alignment horizontal="center" vertical="center"/>
    </xf>
    <xf numFmtId="0" fontId="6" fillId="0" borderId="1" xfId="0" applyFont="1" applyBorder="1" applyAlignment="1">
      <alignment vertical="center" wrapText="1"/>
    </xf>
    <xf numFmtId="42" fontId="4" fillId="0" borderId="1" xfId="0" applyNumberFormat="1" applyFont="1" applyBorder="1">
      <alignment vertical="center"/>
    </xf>
    <xf numFmtId="10" fontId="4" fillId="0" borderId="1" xfId="0" applyNumberFormat="1" applyFont="1" applyBorder="1">
      <alignment vertical="center"/>
    </xf>
    <xf numFmtId="0" fontId="4" fillId="0" borderId="4" xfId="0" applyFont="1" applyBorder="1">
      <alignment vertical="center"/>
    </xf>
    <xf numFmtId="0" fontId="4" fillId="0" borderId="5" xfId="0" applyFont="1" applyBorder="1">
      <alignment vertical="center"/>
    </xf>
    <xf numFmtId="42" fontId="4" fillId="0" borderId="5" xfId="0" applyNumberFormat="1" applyFont="1" applyBorder="1">
      <alignment vertical="center"/>
    </xf>
    <xf numFmtId="10" fontId="4" fillId="0" borderId="5" xfId="0" applyNumberFormat="1" applyFont="1" applyBorder="1">
      <alignment vertical="center"/>
    </xf>
    <xf numFmtId="0" fontId="4" fillId="0" borderId="1" xfId="0" applyFont="1" applyBorder="1" applyAlignment="1">
      <alignment vertical="center" wrapText="1"/>
    </xf>
    <xf numFmtId="0" fontId="4" fillId="0" borderId="1" xfId="0" applyFont="1" applyBorder="1">
      <alignment vertical="center"/>
    </xf>
    <xf numFmtId="0" fontId="4" fillId="0" borderId="13" xfId="0" applyFont="1" applyBorder="1" applyAlignment="1">
      <alignment vertical="center" wrapText="1"/>
    </xf>
    <xf numFmtId="0" fontId="4" fillId="0" borderId="10" xfId="0" applyFont="1" applyBorder="1" applyAlignment="1">
      <alignment horizontal="center" vertical="center"/>
    </xf>
    <xf numFmtId="0" fontId="4" fillId="0" borderId="1" xfId="0" applyFont="1" applyBorder="1" applyAlignment="1">
      <alignment horizontal="left" vertical="center" wrapText="1"/>
    </xf>
    <xf numFmtId="0" fontId="4" fillId="0" borderId="7" xfId="0" applyFont="1" applyBorder="1">
      <alignment vertical="center"/>
    </xf>
    <xf numFmtId="176" fontId="7" fillId="0" borderId="1" xfId="0" applyNumberFormat="1" applyFont="1" applyBorder="1">
      <alignment vertical="center"/>
    </xf>
    <xf numFmtId="176" fontId="8" fillId="0" borderId="1" xfId="0" applyNumberFormat="1" applyFont="1" applyBorder="1">
      <alignment vertical="center"/>
    </xf>
    <xf numFmtId="0" fontId="4" fillId="0" borderId="22" xfId="0" applyFont="1" applyBorder="1" applyAlignment="1">
      <alignment horizontal="left" vertical="center" wrapText="1"/>
    </xf>
    <xf numFmtId="42" fontId="4" fillId="0" borderId="22" xfId="0" applyNumberFormat="1" applyFont="1" applyBorder="1">
      <alignment vertical="center"/>
    </xf>
    <xf numFmtId="10" fontId="4" fillId="0" borderId="22" xfId="0" applyNumberFormat="1" applyFont="1" applyBorder="1">
      <alignment vertical="center"/>
    </xf>
    <xf numFmtId="0" fontId="4" fillId="0" borderId="22" xfId="0" applyFont="1" applyBorder="1" applyAlignment="1">
      <alignment vertical="center" wrapText="1"/>
    </xf>
    <xf numFmtId="0" fontId="4" fillId="0" borderId="8" xfId="0" applyFont="1" applyBorder="1" applyAlignment="1">
      <alignment horizontal="center" vertical="center" wrapText="1"/>
    </xf>
    <xf numFmtId="0" fontId="11" fillId="0" borderId="1" xfId="0" applyFont="1" applyBorder="1" applyAlignment="1">
      <alignment vertical="center" wrapText="1"/>
    </xf>
    <xf numFmtId="42" fontId="4" fillId="0" borderId="3" xfId="0" applyNumberFormat="1" applyFont="1" applyBorder="1">
      <alignment vertical="center"/>
    </xf>
    <xf numFmtId="42" fontId="10" fillId="0" borderId="1" xfId="0" applyNumberFormat="1" applyFont="1" applyBorder="1">
      <alignment vertical="center"/>
    </xf>
    <xf numFmtId="42" fontId="10" fillId="0" borderId="22" xfId="0" applyNumberFormat="1" applyFont="1" applyBorder="1">
      <alignment vertical="center"/>
    </xf>
    <xf numFmtId="0" fontId="4" fillId="0" borderId="1" xfId="0" applyFont="1" applyBorder="1" applyAlignment="1">
      <alignment horizontal="center" vertical="center" wrapText="1"/>
    </xf>
    <xf numFmtId="177" fontId="13" fillId="0" borderId="1" xfId="0" applyNumberFormat="1" applyFont="1" applyBorder="1" applyAlignment="1">
      <alignment horizontal="right" vertical="center"/>
    </xf>
    <xf numFmtId="0" fontId="4" fillId="0" borderId="24" xfId="0" applyFont="1" applyBorder="1" applyAlignment="1">
      <alignment horizontal="center" vertical="center" wrapText="1"/>
    </xf>
    <xf numFmtId="0" fontId="14" fillId="0" borderId="1" xfId="0" applyFont="1" applyBorder="1" applyAlignment="1">
      <alignment horizontal="center" vertical="center" wrapText="1"/>
    </xf>
    <xf numFmtId="177" fontId="4" fillId="0" borderId="1" xfId="0" applyNumberFormat="1" applyFont="1" applyBorder="1" applyAlignment="1">
      <alignment horizontal="right" vertical="center"/>
    </xf>
    <xf numFmtId="0" fontId="9" fillId="0" borderId="0" xfId="0" applyFont="1" applyAlignment="1">
      <alignment vertical="center" wrapText="1"/>
    </xf>
    <xf numFmtId="0" fontId="10" fillId="0" borderId="1" xfId="0" applyFont="1" applyBorder="1">
      <alignment vertical="center"/>
    </xf>
    <xf numFmtId="0" fontId="10" fillId="0" borderId="11" xfId="0" applyFont="1" applyBorder="1">
      <alignment vertical="center"/>
    </xf>
    <xf numFmtId="0" fontId="4" fillId="0" borderId="16" xfId="0" applyFont="1" applyBorder="1" applyAlignment="1">
      <alignment horizontal="center" vertical="center"/>
    </xf>
    <xf numFmtId="42" fontId="6" fillId="0" borderId="3" xfId="0" applyNumberFormat="1" applyFont="1" applyBorder="1">
      <alignment vertical="center"/>
    </xf>
    <xf numFmtId="42" fontId="6" fillId="0" borderId="6" xfId="0" applyNumberFormat="1" applyFont="1" applyBorder="1">
      <alignment vertical="center"/>
    </xf>
    <xf numFmtId="0" fontId="15" fillId="0" borderId="1" xfId="0" applyFont="1" applyBorder="1" applyAlignment="1">
      <alignment vertical="center" wrapText="1"/>
    </xf>
    <xf numFmtId="0" fontId="6" fillId="0" borderId="10" xfId="0" applyFont="1" applyBorder="1" applyAlignment="1">
      <alignment vertical="center" wrapText="1"/>
    </xf>
    <xf numFmtId="0" fontId="6" fillId="0" borderId="23" xfId="0" applyFont="1" applyBorder="1" applyAlignment="1">
      <alignment vertical="center" wrapText="1"/>
    </xf>
    <xf numFmtId="176" fontId="4" fillId="0" borderId="1" xfId="1" applyNumberFormat="1" applyFont="1" applyBorder="1" applyAlignment="1">
      <alignment vertical="center" wrapText="1"/>
    </xf>
    <xf numFmtId="0" fontId="6" fillId="0" borderId="22" xfId="0" applyFont="1" applyBorder="1" applyAlignment="1">
      <alignment horizontal="left" vertical="top" wrapText="1"/>
    </xf>
    <xf numFmtId="0" fontId="16" fillId="0" borderId="1" xfId="0" applyFont="1" applyBorder="1" applyAlignment="1">
      <alignment vertical="center" wrapText="1"/>
    </xf>
    <xf numFmtId="42" fontId="16" fillId="0" borderId="1" xfId="0" applyNumberFormat="1" applyFont="1" applyBorder="1">
      <alignment vertical="center"/>
    </xf>
    <xf numFmtId="42" fontId="16" fillId="0" borderId="22" xfId="0" applyNumberFormat="1" applyFont="1" applyBorder="1">
      <alignment vertical="center"/>
    </xf>
    <xf numFmtId="0" fontId="16" fillId="0" borderId="22" xfId="0" applyFont="1" applyBorder="1" applyAlignment="1">
      <alignment horizontal="left" vertical="center" wrapText="1"/>
    </xf>
    <xf numFmtId="0" fontId="6" fillId="0" borderId="22" xfId="0" applyFont="1" applyBorder="1" applyAlignment="1">
      <alignment vertical="center" wrapText="1"/>
    </xf>
    <xf numFmtId="0" fontId="16" fillId="0" borderId="22" xfId="0" applyFont="1" applyBorder="1" applyAlignment="1">
      <alignment vertical="center" wrapText="1"/>
    </xf>
    <xf numFmtId="0" fontId="12" fillId="0" borderId="1" xfId="0" applyFont="1" applyBorder="1" applyAlignment="1">
      <alignment vertical="center" wrapText="1"/>
    </xf>
    <xf numFmtId="0" fontId="6" fillId="0" borderId="1" xfId="0" applyFont="1" applyBorder="1" applyAlignment="1">
      <alignment horizontal="left" vertical="top" wrapText="1"/>
    </xf>
    <xf numFmtId="0" fontId="12" fillId="0" borderId="23" xfId="0" applyFont="1" applyBorder="1" applyAlignment="1">
      <alignment vertical="center" wrapText="1"/>
    </xf>
    <xf numFmtId="0" fontId="7" fillId="0" borderId="0" xfId="1" applyFont="1" applyAlignment="1">
      <alignment horizontal="center" vertical="center" wrapText="1"/>
    </xf>
    <xf numFmtId="0" fontId="7" fillId="0" borderId="0" xfId="1" applyFont="1" applyAlignment="1">
      <alignment horizontal="center" vertical="center"/>
    </xf>
    <xf numFmtId="0" fontId="5" fillId="0" borderId="0" xfId="0" applyFont="1" applyAlignment="1">
      <alignment horizontal="center" vertical="center" wrapText="1"/>
    </xf>
    <xf numFmtId="0" fontId="4" fillId="0" borderId="15"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2" xfId="0" applyFont="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9" fillId="0" borderId="0" xfId="0" applyFont="1" applyAlignment="1">
      <alignment horizontal="center" vertical="center" wrapText="1"/>
    </xf>
    <xf numFmtId="0" fontId="4" fillId="0" borderId="16"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4" fillId="0" borderId="14" xfId="0" applyFont="1" applyBorder="1" applyAlignment="1">
      <alignment horizontal="center" vertical="center" wrapText="1"/>
    </xf>
    <xf numFmtId="0" fontId="4" fillId="0" borderId="21" xfId="0" applyFont="1" applyBorder="1" applyAlignment="1">
      <alignment horizontal="center" vertical="center"/>
    </xf>
    <xf numFmtId="0" fontId="4" fillId="0" borderId="22"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13" xfId="0" applyFont="1" applyBorder="1" applyAlignment="1">
      <alignment horizontal="center" vertical="center" wrapText="1"/>
    </xf>
  </cellXfs>
  <cellStyles count="2">
    <cellStyle name="一般" xfId="0" builtinId="0"/>
    <cellStyle name="一般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8"/>
  <sheetViews>
    <sheetView workbookViewId="0">
      <selection sqref="A1:G1"/>
    </sheetView>
  </sheetViews>
  <sheetFormatPr defaultRowHeight="16.5"/>
  <cols>
    <col min="1" max="1" width="16.25" customWidth="1"/>
    <col min="2" max="2" width="17.125" customWidth="1"/>
    <col min="3" max="3" width="17.625" customWidth="1"/>
    <col min="4" max="4" width="17.125" customWidth="1"/>
    <col min="5" max="5" width="13.125" customWidth="1"/>
    <col min="6" max="6" width="18.25" customWidth="1"/>
    <col min="7" max="7" width="22.125" customWidth="1"/>
  </cols>
  <sheetData>
    <row r="1" spans="1:11" ht="64.5" customHeight="1">
      <c r="A1" s="70" t="s">
        <v>138</v>
      </c>
      <c r="B1" s="71"/>
      <c r="C1" s="71"/>
      <c r="D1" s="71"/>
      <c r="E1" s="71"/>
      <c r="F1" s="71"/>
      <c r="G1" s="71"/>
    </row>
    <row r="2" spans="1:11" ht="33" customHeight="1" thickBot="1">
      <c r="A2" t="s">
        <v>130</v>
      </c>
    </row>
    <row r="3" spans="1:11" ht="42.75" thickTop="1">
      <c r="A3" s="1" t="s">
        <v>0</v>
      </c>
      <c r="B3" s="2" t="s">
        <v>72</v>
      </c>
      <c r="C3" s="3" t="s">
        <v>78</v>
      </c>
      <c r="D3" s="2" t="s">
        <v>1</v>
      </c>
      <c r="E3" s="9" t="s">
        <v>2</v>
      </c>
      <c r="F3" s="4" t="s">
        <v>112</v>
      </c>
      <c r="G3" s="1" t="s">
        <v>3</v>
      </c>
    </row>
    <row r="4" spans="1:11" ht="21">
      <c r="A4" s="5" t="s">
        <v>4</v>
      </c>
      <c r="B4" s="6">
        <f>'112新化水電'!C6</f>
        <v>14553812</v>
      </c>
      <c r="C4" s="34"/>
      <c r="D4" s="10">
        <f>'112新化水電'!D6</f>
        <v>0</v>
      </c>
      <c r="E4" s="7">
        <f t="shared" ref="E4:E16" si="0">D4/B4</f>
        <v>0</v>
      </c>
      <c r="F4" s="6">
        <f t="shared" ref="F4:F16" si="1">SUM(B4-D4)</f>
        <v>14553812</v>
      </c>
      <c r="G4" s="8"/>
    </row>
    <row r="5" spans="1:11" ht="21">
      <c r="A5" s="11" t="s">
        <v>5</v>
      </c>
      <c r="B5" s="10">
        <f>'112崙頂'!C13</f>
        <v>1000000</v>
      </c>
      <c r="C5" s="35"/>
      <c r="D5" s="10">
        <f>'112崙頂'!D13</f>
        <v>262500</v>
      </c>
      <c r="E5" s="7">
        <f t="shared" si="0"/>
        <v>0.26250000000000001</v>
      </c>
      <c r="F5" s="6">
        <f t="shared" si="1"/>
        <v>737500</v>
      </c>
      <c r="G5" s="12"/>
    </row>
    <row r="6" spans="1:11" ht="21">
      <c r="A6" s="11" t="s">
        <v>6</v>
      </c>
      <c r="B6" s="10">
        <f>'112全興'!C15</f>
        <v>1000000</v>
      </c>
      <c r="C6" s="35">
        <v>33318</v>
      </c>
      <c r="D6" s="10">
        <f>'112全興'!D15</f>
        <v>789759</v>
      </c>
      <c r="E6" s="7">
        <f t="shared" si="0"/>
        <v>0.78975899999999999</v>
      </c>
      <c r="F6" s="6">
        <f t="shared" si="1"/>
        <v>210241</v>
      </c>
      <c r="G6" s="12"/>
      <c r="K6" t="s">
        <v>97</v>
      </c>
    </row>
    <row r="7" spans="1:11" ht="21">
      <c r="A7" s="11" t="s">
        <v>7</v>
      </c>
      <c r="B7" s="10">
        <f>'112唪口'!C13</f>
        <v>1000000</v>
      </c>
      <c r="C7" s="35">
        <v>14500</v>
      </c>
      <c r="D7" s="10">
        <f>'112唪口'!D13</f>
        <v>97721</v>
      </c>
      <c r="E7" s="7">
        <f t="shared" si="0"/>
        <v>9.7721000000000002E-2</v>
      </c>
      <c r="F7" s="6">
        <f t="shared" si="1"/>
        <v>902279</v>
      </c>
      <c r="G7" s="12"/>
    </row>
    <row r="8" spans="1:11" ht="21">
      <c r="A8" s="11" t="s">
        <v>8</v>
      </c>
      <c r="B8" s="10">
        <f>'112北勢'!C15</f>
        <v>1000000</v>
      </c>
      <c r="C8" s="35">
        <v>17600</v>
      </c>
      <c r="D8" s="10">
        <f>'112北勢'!D15</f>
        <v>21648</v>
      </c>
      <c r="E8" s="7">
        <f t="shared" si="0"/>
        <v>2.1648000000000001E-2</v>
      </c>
      <c r="F8" s="6">
        <f t="shared" si="1"/>
        <v>978352</v>
      </c>
      <c r="G8" s="12"/>
    </row>
    <row r="9" spans="1:11" ht="21">
      <c r="A9" s="11" t="s">
        <v>9</v>
      </c>
      <c r="B9" s="10">
        <f>'112協興'!C16</f>
        <v>1000000</v>
      </c>
      <c r="C9" s="35">
        <v>84771</v>
      </c>
      <c r="D9" s="10">
        <f>'112協興'!D16</f>
        <v>333688</v>
      </c>
      <c r="E9" s="7">
        <f t="shared" si="0"/>
        <v>0.33368799999999998</v>
      </c>
      <c r="F9" s="6">
        <f t="shared" si="1"/>
        <v>666312</v>
      </c>
      <c r="G9" s="12"/>
    </row>
    <row r="10" spans="1:11" ht="21">
      <c r="A10" s="11" t="s">
        <v>10</v>
      </c>
      <c r="B10" s="10">
        <f>'112豐榮'!C13</f>
        <v>1000000</v>
      </c>
      <c r="C10" s="35"/>
      <c r="D10" s="10">
        <f>'112豐榮'!D13</f>
        <v>530416</v>
      </c>
      <c r="E10" s="7">
        <f t="shared" si="0"/>
        <v>0.530416</v>
      </c>
      <c r="F10" s="6">
        <f t="shared" si="1"/>
        <v>469584</v>
      </c>
      <c r="G10" s="12"/>
    </row>
    <row r="11" spans="1:11" ht="21">
      <c r="A11" s="11" t="s">
        <v>11</v>
      </c>
      <c r="B11" s="10">
        <f>SUM(B4:B10)</f>
        <v>20553812</v>
      </c>
      <c r="C11" s="35">
        <f>SUM(C4:C10)</f>
        <v>150189</v>
      </c>
      <c r="D11" s="10">
        <f>SUM(D4:D10)</f>
        <v>2035732</v>
      </c>
      <c r="E11" s="7">
        <f t="shared" si="0"/>
        <v>9.9044011884510771E-2</v>
      </c>
      <c r="F11" s="6">
        <f t="shared" si="1"/>
        <v>18518080</v>
      </c>
      <c r="G11" s="12"/>
    </row>
    <row r="12" spans="1:11" ht="21">
      <c r="A12" s="11" t="s">
        <v>7</v>
      </c>
      <c r="B12" s="10">
        <f>'112唪口水電'!C7</f>
        <v>4590917</v>
      </c>
      <c r="C12" s="35"/>
      <c r="D12" s="10">
        <f>'112唪口水電'!D7</f>
        <v>0</v>
      </c>
      <c r="E12" s="7">
        <f t="shared" si="0"/>
        <v>0</v>
      </c>
      <c r="F12" s="6">
        <f t="shared" si="1"/>
        <v>4590917</v>
      </c>
      <c r="G12" s="8"/>
    </row>
    <row r="13" spans="1:11" ht="21">
      <c r="A13" s="11" t="s">
        <v>11</v>
      </c>
      <c r="B13" s="10">
        <f>SUM(B12)</f>
        <v>4590917</v>
      </c>
      <c r="C13" s="35">
        <f>C12</f>
        <v>0</v>
      </c>
      <c r="D13" s="10">
        <f>SUM(D12)</f>
        <v>0</v>
      </c>
      <c r="E13" s="7">
        <f t="shared" si="0"/>
        <v>0</v>
      </c>
      <c r="F13" s="6">
        <f t="shared" si="1"/>
        <v>4590917</v>
      </c>
      <c r="G13" s="12"/>
    </row>
    <row r="14" spans="1:11" ht="21">
      <c r="A14" s="11" t="s">
        <v>82</v>
      </c>
      <c r="B14" s="10">
        <f>行政作業費!C7</f>
        <v>52191</v>
      </c>
      <c r="C14" s="35"/>
      <c r="D14" s="10">
        <f>行政作業費!D7</f>
        <v>0</v>
      </c>
      <c r="E14" s="7">
        <f t="shared" si="0"/>
        <v>0</v>
      </c>
      <c r="F14" s="6">
        <f t="shared" si="1"/>
        <v>52191</v>
      </c>
      <c r="G14" s="8"/>
    </row>
    <row r="15" spans="1:11" ht="21">
      <c r="A15" s="11" t="s">
        <v>83</v>
      </c>
      <c r="B15" s="10">
        <f>B14</f>
        <v>52191</v>
      </c>
      <c r="C15" s="35">
        <f>C14</f>
        <v>0</v>
      </c>
      <c r="D15" s="10">
        <f>D14</f>
        <v>0</v>
      </c>
      <c r="E15" s="7">
        <f t="shared" si="0"/>
        <v>0</v>
      </c>
      <c r="F15" s="6">
        <f t="shared" si="1"/>
        <v>52191</v>
      </c>
      <c r="G15" s="12"/>
    </row>
    <row r="16" spans="1:11" ht="21">
      <c r="A16" s="5" t="s">
        <v>12</v>
      </c>
      <c r="B16" s="6">
        <f>SUM(B11+B13+B15)</f>
        <v>25196920</v>
      </c>
      <c r="C16" s="34">
        <f>C11+C13+C15</f>
        <v>150189</v>
      </c>
      <c r="D16" s="10">
        <f>SUM(D11+D13+D15)</f>
        <v>2035732</v>
      </c>
      <c r="E16" s="7">
        <f t="shared" si="0"/>
        <v>8.0792890559639827E-2</v>
      </c>
      <c r="F16" s="6">
        <f t="shared" si="1"/>
        <v>23161188</v>
      </c>
      <c r="G16" s="8"/>
    </row>
    <row r="17" spans="1:7">
      <c r="A17" s="14" t="s">
        <v>96</v>
      </c>
      <c r="B17" s="13"/>
      <c r="C17" s="13"/>
      <c r="D17" s="13"/>
      <c r="E17" s="13"/>
      <c r="F17" s="13"/>
      <c r="G17" s="13"/>
    </row>
    <row r="18" spans="1:7" ht="21">
      <c r="A18" s="15" t="s">
        <v>13</v>
      </c>
    </row>
  </sheetData>
  <mergeCells count="1">
    <mergeCell ref="A1:G1"/>
  </mergeCells>
  <phoneticPr fontId="1" type="noConversion"/>
  <pageMargins left="0.70866141732283472" right="0.70866141732283472" top="0.74803149606299213" bottom="0.74803149606299213" header="0.31496062992125984" footer="0.31496062992125984"/>
  <pageSetup paperSize="9" scale="8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14"/>
  <sheetViews>
    <sheetView topLeftCell="C1" workbookViewId="0">
      <selection activeCell="F8" sqref="F8"/>
    </sheetView>
  </sheetViews>
  <sheetFormatPr defaultRowHeight="16.5"/>
  <cols>
    <col min="1" max="1" width="7.375" customWidth="1"/>
    <col min="2" max="2" width="30.75" customWidth="1"/>
    <col min="3" max="5" width="15.75" customWidth="1"/>
    <col min="6" max="6" width="38.75" customWidth="1"/>
    <col min="7" max="7" width="12.875" customWidth="1"/>
  </cols>
  <sheetData>
    <row r="1" spans="1:8" ht="75" customHeight="1">
      <c r="A1" s="78" t="str">
        <f>'112年總表'!A1</f>
        <v>臺南市新化區暨唪口里辦理
「112年度臺南市永康垃圾資源回收(焚化)廠營運階段回饋金」113年度1-2月份執行情況表</v>
      </c>
      <c r="B1" s="78"/>
      <c r="C1" s="78"/>
      <c r="D1" s="78"/>
      <c r="E1" s="78"/>
      <c r="F1" s="78"/>
      <c r="G1" s="78"/>
      <c r="H1" s="78"/>
    </row>
    <row r="2" spans="1:8" ht="17.25" thickBot="1">
      <c r="A2" t="str">
        <f>'112年總表'!A2</f>
        <v>製表日期：113年3月4日</v>
      </c>
    </row>
    <row r="3" spans="1:8" ht="17.25" customHeight="1" thickTop="1">
      <c r="A3" s="73" t="s">
        <v>30</v>
      </c>
      <c r="B3" s="75" t="s">
        <v>31</v>
      </c>
      <c r="C3" s="75"/>
      <c r="D3" s="75"/>
      <c r="E3" s="75"/>
      <c r="F3" s="75"/>
      <c r="G3" s="16"/>
    </row>
    <row r="4" spans="1:8">
      <c r="A4" s="74"/>
      <c r="B4" s="17" t="s">
        <v>32</v>
      </c>
      <c r="C4" s="18" t="s">
        <v>33</v>
      </c>
      <c r="D4" s="18" t="s">
        <v>34</v>
      </c>
      <c r="E4" s="19" t="s">
        <v>35</v>
      </c>
      <c r="F4" s="17" t="s">
        <v>36</v>
      </c>
      <c r="G4" s="20" t="s">
        <v>93</v>
      </c>
    </row>
    <row r="5" spans="1:8" ht="32.25" customHeight="1">
      <c r="A5" s="87" t="s">
        <v>66</v>
      </c>
      <c r="B5" s="28" t="s">
        <v>67</v>
      </c>
      <c r="C5" s="62">
        <v>350000</v>
      </c>
      <c r="D5" s="22">
        <v>260416</v>
      </c>
      <c r="E5" s="23">
        <f t="shared" ref="E5:E13" si="0">D5/C5</f>
        <v>0.74404571428571431</v>
      </c>
      <c r="F5" s="56" t="s">
        <v>129</v>
      </c>
      <c r="G5" s="42">
        <f>C5-D5</f>
        <v>89584</v>
      </c>
    </row>
    <row r="6" spans="1:8" ht="33">
      <c r="A6" s="88"/>
      <c r="B6" s="61" t="s">
        <v>104</v>
      </c>
      <c r="C6" s="22">
        <v>20000</v>
      </c>
      <c r="D6" s="43"/>
      <c r="E6" s="23">
        <f>D6/C6</f>
        <v>0</v>
      </c>
      <c r="F6" s="60"/>
      <c r="G6" s="42">
        <f>C6-D6</f>
        <v>20000</v>
      </c>
    </row>
    <row r="7" spans="1:8">
      <c r="A7" s="88"/>
      <c r="B7" s="28" t="s">
        <v>68</v>
      </c>
      <c r="C7" s="22">
        <v>30000</v>
      </c>
      <c r="D7" s="43"/>
      <c r="E7" s="23">
        <f t="shared" si="0"/>
        <v>0</v>
      </c>
      <c r="F7" s="21"/>
      <c r="G7" s="42">
        <f t="shared" ref="G7:G13" si="1">C7-D7</f>
        <v>30000</v>
      </c>
    </row>
    <row r="8" spans="1:8" ht="85.5">
      <c r="A8" s="88"/>
      <c r="B8" s="28" t="s">
        <v>69</v>
      </c>
      <c r="C8" s="22">
        <v>160000</v>
      </c>
      <c r="D8" s="22">
        <v>160000</v>
      </c>
      <c r="E8" s="23">
        <f t="shared" si="0"/>
        <v>1</v>
      </c>
      <c r="F8" s="21" t="s">
        <v>133</v>
      </c>
      <c r="G8" s="42">
        <f t="shared" si="1"/>
        <v>0</v>
      </c>
    </row>
    <row r="9" spans="1:8" ht="49.5">
      <c r="A9" s="88"/>
      <c r="B9" s="39" t="s">
        <v>70</v>
      </c>
      <c r="C9" s="63">
        <v>100000</v>
      </c>
      <c r="D9" s="37">
        <v>80000</v>
      </c>
      <c r="E9" s="38">
        <f t="shared" si="0"/>
        <v>0.8</v>
      </c>
      <c r="F9" s="21" t="s">
        <v>109</v>
      </c>
      <c r="G9" s="42">
        <f t="shared" si="1"/>
        <v>20000</v>
      </c>
    </row>
    <row r="10" spans="1:8" ht="57">
      <c r="A10" s="88"/>
      <c r="B10" s="39" t="s">
        <v>71</v>
      </c>
      <c r="C10" s="63">
        <v>50000</v>
      </c>
      <c r="D10" s="37">
        <v>30000</v>
      </c>
      <c r="E10" s="38">
        <f t="shared" si="0"/>
        <v>0.6</v>
      </c>
      <c r="F10" s="21" t="s">
        <v>110</v>
      </c>
      <c r="G10" s="42">
        <f t="shared" si="1"/>
        <v>20000</v>
      </c>
    </row>
    <row r="11" spans="1:8" ht="77.25" customHeight="1">
      <c r="A11" s="88"/>
      <c r="B11" s="39" t="s">
        <v>95</v>
      </c>
      <c r="C11" s="37">
        <v>140000</v>
      </c>
      <c r="D11" s="37"/>
      <c r="E11" s="38">
        <f t="shared" si="0"/>
        <v>0</v>
      </c>
      <c r="F11" s="65"/>
      <c r="G11" s="42">
        <f t="shared" si="1"/>
        <v>140000</v>
      </c>
    </row>
    <row r="12" spans="1:8" ht="35.25" customHeight="1">
      <c r="A12" s="89"/>
      <c r="B12" s="66" t="s">
        <v>90</v>
      </c>
      <c r="C12" s="63">
        <v>150000</v>
      </c>
      <c r="D12" s="44"/>
      <c r="E12" s="38">
        <f>D12/C12</f>
        <v>0</v>
      </c>
      <c r="F12" s="60"/>
      <c r="G12" s="42">
        <f>C12-D12</f>
        <v>150000</v>
      </c>
    </row>
    <row r="13" spans="1:8" ht="17.25" thickBot="1">
      <c r="A13" s="29"/>
      <c r="B13" s="25" t="s">
        <v>40</v>
      </c>
      <c r="C13" s="26">
        <f>SUM(C5:C12)</f>
        <v>1000000</v>
      </c>
      <c r="D13" s="26">
        <f>SUM(D5:D12)</f>
        <v>530416</v>
      </c>
      <c r="E13" s="27">
        <f t="shared" si="0"/>
        <v>0.530416</v>
      </c>
      <c r="F13" s="25"/>
      <c r="G13" s="42">
        <f t="shared" si="1"/>
        <v>469584</v>
      </c>
    </row>
    <row r="14" spans="1:8" ht="17.25" thickTop="1"/>
  </sheetData>
  <mergeCells count="4">
    <mergeCell ref="A1:H1"/>
    <mergeCell ref="A3:A4"/>
    <mergeCell ref="B3:F3"/>
    <mergeCell ref="A5:A12"/>
  </mergeCells>
  <phoneticPr fontId="1" type="noConversion"/>
  <pageMargins left="0.70866141732283472" right="0.70866141732283472" top="0.74803149606299213" bottom="0.74803149606299213" header="0.31496062992125984" footer="0.31496062992125984"/>
  <pageSetup paperSize="9" scale="80"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7"/>
  <sheetViews>
    <sheetView workbookViewId="0">
      <selection activeCell="C28" sqref="C28"/>
    </sheetView>
  </sheetViews>
  <sheetFormatPr defaultRowHeight="16.5"/>
  <cols>
    <col min="1" max="1" width="7" customWidth="1"/>
    <col min="2" max="2" width="28.125" customWidth="1"/>
    <col min="3" max="5" width="15.75" customWidth="1"/>
    <col min="6" max="6" width="36.75" customWidth="1"/>
    <col min="7" max="7" width="13.125" bestFit="1" customWidth="1"/>
  </cols>
  <sheetData>
    <row r="1" spans="1:8" ht="72.75" customHeight="1">
      <c r="A1" s="72" t="str">
        <f>'112年總表'!A1</f>
        <v>臺南市新化區暨唪口里辦理
「112年度臺南市永康垃圾資源回收(焚化)廠營運階段回饋金」113年度1-2月份執行情況表</v>
      </c>
      <c r="B1" s="72"/>
      <c r="C1" s="72"/>
      <c r="D1" s="72"/>
      <c r="E1" s="72"/>
      <c r="F1" s="72"/>
      <c r="G1" s="72"/>
      <c r="H1" s="72"/>
    </row>
    <row r="2" spans="1:8" ht="17.25" thickBot="1">
      <c r="A2" t="str">
        <f>'112年總表'!A2</f>
        <v>製表日期：113年3月4日</v>
      </c>
    </row>
    <row r="3" spans="1:8" ht="17.25" thickTop="1">
      <c r="A3" s="73" t="s">
        <v>14</v>
      </c>
      <c r="B3" s="75" t="s">
        <v>15</v>
      </c>
      <c r="C3" s="75"/>
      <c r="D3" s="75"/>
      <c r="E3" s="75"/>
      <c r="F3" s="75"/>
      <c r="G3" s="16"/>
    </row>
    <row r="4" spans="1:8" ht="35.25" customHeight="1">
      <c r="A4" s="74"/>
      <c r="B4" s="17" t="s">
        <v>16</v>
      </c>
      <c r="C4" s="18" t="s">
        <v>17</v>
      </c>
      <c r="D4" s="18" t="s">
        <v>18</v>
      </c>
      <c r="E4" s="19" t="s">
        <v>19</v>
      </c>
      <c r="F4" s="17" t="s">
        <v>20</v>
      </c>
      <c r="G4" s="20" t="s">
        <v>94</v>
      </c>
    </row>
    <row r="5" spans="1:8" ht="64.5" customHeight="1">
      <c r="A5" s="53" t="s">
        <v>21</v>
      </c>
      <c r="B5" s="45" t="s">
        <v>73</v>
      </c>
      <c r="C5" s="46">
        <v>14553812</v>
      </c>
      <c r="D5" s="22"/>
      <c r="E5" s="23">
        <f>D5/C5</f>
        <v>0</v>
      </c>
      <c r="F5" s="21"/>
      <c r="G5" s="54">
        <f>C5-D5</f>
        <v>14553812</v>
      </c>
    </row>
    <row r="6" spans="1:8" ht="17.25" thickBot="1">
      <c r="A6" s="24"/>
      <c r="B6" s="25" t="s">
        <v>22</v>
      </c>
      <c r="C6" s="26">
        <f>SUM(C5:C5)</f>
        <v>14553812</v>
      </c>
      <c r="D6" s="26">
        <f>SUM(D5)</f>
        <v>0</v>
      </c>
      <c r="E6" s="27">
        <f>D6/C6</f>
        <v>0</v>
      </c>
      <c r="F6" s="25"/>
      <c r="G6" s="55">
        <f>C6-D6</f>
        <v>14553812</v>
      </c>
    </row>
    <row r="7" spans="1:8" ht="17.25" thickTop="1"/>
  </sheetData>
  <mergeCells count="3">
    <mergeCell ref="A1:H1"/>
    <mergeCell ref="A3:A4"/>
    <mergeCell ref="B3:F3"/>
  </mergeCells>
  <phoneticPr fontId="1" type="noConversion"/>
  <pageMargins left="0.70866141732283472" right="0.70866141732283472" top="0.74803149606299213" bottom="0.74803149606299213" header="0.31496062992125984" footer="0.31496062992125984"/>
  <pageSetup paperSize="9" scale="90"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8"/>
  <sheetViews>
    <sheetView workbookViewId="0">
      <selection activeCell="E14" sqref="E14"/>
    </sheetView>
  </sheetViews>
  <sheetFormatPr defaultRowHeight="16.5"/>
  <cols>
    <col min="1" max="1" width="14.125" customWidth="1"/>
    <col min="2" max="2" width="15.125" customWidth="1"/>
    <col min="3" max="3" width="13.875" customWidth="1"/>
    <col min="4" max="4" width="13.375" customWidth="1"/>
    <col min="5" max="5" width="15.125" customWidth="1"/>
    <col min="6" max="6" width="18.5" customWidth="1"/>
    <col min="7" max="7" width="27.25" customWidth="1"/>
    <col min="8" max="8" width="7.625" hidden="1" customWidth="1"/>
  </cols>
  <sheetData>
    <row r="1" spans="1:17" ht="99.75" customHeight="1">
      <c r="A1" s="72" t="str">
        <f>'112年總表'!A1</f>
        <v>臺南市新化區暨唪口里辦理
「112年度臺南市永康垃圾資源回收(焚化)廠營運階段回饋金」113年度1-2月份執行情況表</v>
      </c>
      <c r="B1" s="72"/>
      <c r="C1" s="72"/>
      <c r="D1" s="72"/>
      <c r="E1" s="72"/>
      <c r="F1" s="72"/>
      <c r="G1" s="72"/>
      <c r="H1" s="72"/>
    </row>
    <row r="2" spans="1:17" ht="17.25" thickBot="1">
      <c r="A2" t="str">
        <f>'112年總表'!A2</f>
        <v>製表日期：113年3月4日</v>
      </c>
    </row>
    <row r="3" spans="1:17" ht="17.25" thickTop="1">
      <c r="A3" s="73" t="s">
        <v>14</v>
      </c>
      <c r="B3" s="75" t="s">
        <v>31</v>
      </c>
      <c r="C3" s="75"/>
      <c r="D3" s="75"/>
      <c r="E3" s="75"/>
      <c r="F3" s="75"/>
      <c r="G3" s="16"/>
    </row>
    <row r="4" spans="1:17">
      <c r="A4" s="74"/>
      <c r="B4" s="17" t="s">
        <v>16</v>
      </c>
      <c r="C4" s="18" t="s">
        <v>33</v>
      </c>
      <c r="D4" s="18" t="s">
        <v>18</v>
      </c>
      <c r="E4" s="19" t="s">
        <v>19</v>
      </c>
      <c r="F4" s="17" t="s">
        <v>20</v>
      </c>
      <c r="G4" s="20" t="s">
        <v>93</v>
      </c>
    </row>
    <row r="5" spans="1:17" ht="82.5" customHeight="1">
      <c r="A5" s="76" t="s">
        <v>21</v>
      </c>
      <c r="B5" s="45" t="s">
        <v>84</v>
      </c>
      <c r="C5" s="46">
        <v>8399</v>
      </c>
      <c r="E5" s="23">
        <f>D5/C5</f>
        <v>0</v>
      </c>
      <c r="F5" s="45"/>
      <c r="G5" s="54">
        <f>C5-D5</f>
        <v>8399</v>
      </c>
    </row>
    <row r="6" spans="1:17" ht="99">
      <c r="A6" s="77"/>
      <c r="B6" s="45" t="s">
        <v>74</v>
      </c>
      <c r="C6" s="46">
        <v>43792</v>
      </c>
      <c r="D6" s="22"/>
      <c r="E6" s="23">
        <f>D6/C6</f>
        <v>0</v>
      </c>
      <c r="F6" s="21"/>
      <c r="G6" s="54">
        <f t="shared" ref="G6:G7" si="0">C6-D6</f>
        <v>43792</v>
      </c>
      <c r="Q6" t="s">
        <v>97</v>
      </c>
    </row>
    <row r="7" spans="1:17" ht="17.25" thickBot="1">
      <c r="A7" s="24"/>
      <c r="B7" s="25" t="s">
        <v>85</v>
      </c>
      <c r="C7" s="26">
        <f>SUM(C5:C6)</f>
        <v>52191</v>
      </c>
      <c r="D7" s="26">
        <f>D5+D6</f>
        <v>0</v>
      </c>
      <c r="E7" s="23">
        <f>D7/C7</f>
        <v>0</v>
      </c>
      <c r="F7" s="25"/>
      <c r="G7" s="54">
        <f t="shared" si="0"/>
        <v>52191</v>
      </c>
    </row>
    <row r="8" spans="1:17" ht="17.25" thickTop="1"/>
  </sheetData>
  <mergeCells count="4">
    <mergeCell ref="A1:H1"/>
    <mergeCell ref="A3:A4"/>
    <mergeCell ref="B3:F3"/>
    <mergeCell ref="A5:A6"/>
  </mergeCells>
  <phoneticPr fontId="1" type="noConversion"/>
  <pageMargins left="0.70866141732283472" right="0.70866141732283472" top="0.74803149606299213" bottom="0.74803149606299213" header="0.31496062992125984" footer="0.31496062992125984"/>
  <pageSetup paperSize="9" scale="95" orientation="landscape"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13"/>
  <sheetViews>
    <sheetView tabSelected="1" topLeftCell="B2" workbookViewId="0">
      <selection activeCell="F6" sqref="F6:F11"/>
    </sheetView>
  </sheetViews>
  <sheetFormatPr defaultRowHeight="16.5"/>
  <cols>
    <col min="1" max="1" width="7.375" customWidth="1"/>
    <col min="2" max="2" width="28.125" customWidth="1"/>
    <col min="3" max="5" width="15.75" customWidth="1"/>
    <col min="6" max="6" width="38.75" customWidth="1"/>
    <col min="7" max="7" width="13.875" bestFit="1" customWidth="1"/>
  </cols>
  <sheetData>
    <row r="1" spans="1:8" ht="79.5" customHeight="1">
      <c r="A1" s="78" t="str">
        <f>'112年總表'!A1</f>
        <v>臺南市新化區暨唪口里辦理
「112年度臺南市永康垃圾資源回收(焚化)廠營運階段回饋金」113年度1-2月份執行情況表</v>
      </c>
      <c r="B1" s="78"/>
      <c r="C1" s="78"/>
      <c r="D1" s="78"/>
      <c r="E1" s="78"/>
      <c r="F1" s="78"/>
      <c r="G1" s="78"/>
      <c r="H1" s="78"/>
    </row>
    <row r="2" spans="1:8" ht="17.25" thickBot="1">
      <c r="A2" t="str">
        <f>'112年總表'!A2</f>
        <v>製表日期：113年3月4日</v>
      </c>
    </row>
    <row r="3" spans="1:8" ht="17.25" customHeight="1" thickTop="1">
      <c r="A3" s="73" t="s">
        <v>30</v>
      </c>
      <c r="B3" s="75" t="s">
        <v>31</v>
      </c>
      <c r="C3" s="75"/>
      <c r="D3" s="75"/>
      <c r="E3" s="75"/>
      <c r="F3" s="75"/>
      <c r="G3" s="16"/>
    </row>
    <row r="4" spans="1:8">
      <c r="A4" s="74"/>
      <c r="B4" s="17" t="s">
        <v>32</v>
      </c>
      <c r="C4" s="18" t="s">
        <v>33</v>
      </c>
      <c r="D4" s="18" t="s">
        <v>34</v>
      </c>
      <c r="E4" s="19" t="s">
        <v>35</v>
      </c>
      <c r="F4" s="17" t="s">
        <v>36</v>
      </c>
      <c r="G4" s="20" t="s">
        <v>93</v>
      </c>
    </row>
    <row r="5" spans="1:8" ht="48.75" customHeight="1">
      <c r="A5" s="79" t="s">
        <v>37</v>
      </c>
      <c r="B5" s="32" t="s">
        <v>38</v>
      </c>
      <c r="C5" s="22">
        <v>350000</v>
      </c>
      <c r="D5" s="22"/>
      <c r="E5" s="23">
        <f t="shared" ref="E5:E13" si="0">D5/C5</f>
        <v>0</v>
      </c>
      <c r="F5" s="56"/>
      <c r="G5" s="42">
        <f>C5-D5</f>
        <v>350000</v>
      </c>
    </row>
    <row r="6" spans="1:8" ht="57">
      <c r="A6" s="80"/>
      <c r="B6" s="28" t="s">
        <v>24</v>
      </c>
      <c r="C6" s="22">
        <v>100000</v>
      </c>
      <c r="D6" s="22">
        <v>100000</v>
      </c>
      <c r="E6" s="23">
        <f t="shared" si="0"/>
        <v>1</v>
      </c>
      <c r="F6" s="21" t="s">
        <v>123</v>
      </c>
      <c r="G6" s="42">
        <f t="shared" ref="G6:G13" si="1">C6-D6</f>
        <v>0</v>
      </c>
    </row>
    <row r="7" spans="1:8" ht="49.5">
      <c r="A7" s="80"/>
      <c r="B7" s="28" t="s">
        <v>25</v>
      </c>
      <c r="C7" s="22">
        <v>70000</v>
      </c>
      <c r="D7" s="22"/>
      <c r="E7" s="23">
        <f t="shared" si="0"/>
        <v>0</v>
      </c>
      <c r="F7" s="56"/>
      <c r="G7" s="42">
        <f t="shared" si="1"/>
        <v>70000</v>
      </c>
    </row>
    <row r="8" spans="1:8" ht="49.5">
      <c r="A8" s="80"/>
      <c r="B8" s="28" t="s">
        <v>26</v>
      </c>
      <c r="C8" s="22">
        <v>50000</v>
      </c>
      <c r="D8" s="22">
        <v>10000</v>
      </c>
      <c r="E8" s="23">
        <f t="shared" si="0"/>
        <v>0.2</v>
      </c>
      <c r="F8" s="56" t="s">
        <v>119</v>
      </c>
      <c r="G8" s="42">
        <f t="shared" si="1"/>
        <v>40000</v>
      </c>
    </row>
    <row r="9" spans="1:8" ht="71.25">
      <c r="A9" s="80"/>
      <c r="B9" s="28" t="s">
        <v>27</v>
      </c>
      <c r="C9" s="22">
        <v>60000</v>
      </c>
      <c r="D9" s="22">
        <v>49500</v>
      </c>
      <c r="E9" s="23">
        <f t="shared" si="0"/>
        <v>0.82499999999999996</v>
      </c>
      <c r="F9" s="21" t="s">
        <v>124</v>
      </c>
      <c r="G9" s="42">
        <f t="shared" si="1"/>
        <v>10500</v>
      </c>
    </row>
    <row r="10" spans="1:8" ht="42.75">
      <c r="A10" s="80"/>
      <c r="B10" s="28" t="s">
        <v>28</v>
      </c>
      <c r="C10" s="22">
        <v>100000</v>
      </c>
      <c r="D10" s="22">
        <v>23000</v>
      </c>
      <c r="E10" s="23">
        <f t="shared" si="0"/>
        <v>0.23</v>
      </c>
      <c r="F10" s="21" t="s">
        <v>116</v>
      </c>
      <c r="G10" s="42">
        <f t="shared" si="1"/>
        <v>77000</v>
      </c>
    </row>
    <row r="11" spans="1:8" ht="49.5">
      <c r="A11" s="80"/>
      <c r="B11" s="28" t="s">
        <v>29</v>
      </c>
      <c r="C11" s="22">
        <v>200000</v>
      </c>
      <c r="D11" s="22">
        <v>80000</v>
      </c>
      <c r="E11" s="23">
        <f t="shared" si="0"/>
        <v>0.4</v>
      </c>
      <c r="F11" s="21" t="s">
        <v>117</v>
      </c>
      <c r="G11" s="42">
        <f t="shared" si="1"/>
        <v>120000</v>
      </c>
    </row>
    <row r="12" spans="1:8">
      <c r="A12" s="47"/>
      <c r="B12" s="28" t="s">
        <v>39</v>
      </c>
      <c r="C12" s="22">
        <v>70000</v>
      </c>
      <c r="D12" s="43"/>
      <c r="E12" s="23">
        <f>D12/C12</f>
        <v>0</v>
      </c>
      <c r="F12" s="21"/>
      <c r="G12" s="42">
        <f>C12-D12</f>
        <v>70000</v>
      </c>
    </row>
    <row r="13" spans="1:8">
      <c r="A13" s="29"/>
      <c r="B13" s="29" t="s">
        <v>40</v>
      </c>
      <c r="C13" s="22">
        <f>SUM(C5:C12)</f>
        <v>1000000</v>
      </c>
      <c r="D13" s="22">
        <f>SUM(D5:D12)</f>
        <v>262500</v>
      </c>
      <c r="E13" s="23">
        <f t="shared" si="0"/>
        <v>0.26250000000000001</v>
      </c>
      <c r="F13" s="51"/>
      <c r="G13" s="42">
        <f t="shared" si="1"/>
        <v>737500</v>
      </c>
    </row>
  </sheetData>
  <mergeCells count="4">
    <mergeCell ref="A1:H1"/>
    <mergeCell ref="A3:A4"/>
    <mergeCell ref="B3:F3"/>
    <mergeCell ref="A5:A11"/>
  </mergeCells>
  <phoneticPr fontId="1" type="noConversion"/>
  <pageMargins left="0.70866141732283472" right="0.70866141732283472" top="0.74803149606299213" bottom="0.74803149606299213" header="0.31496062992125984" footer="0.31496062992125984"/>
  <pageSetup paperSize="9" scale="80" orientation="landscape"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16"/>
  <sheetViews>
    <sheetView topLeftCell="C9" workbookViewId="0">
      <selection activeCell="D7" sqref="D7"/>
    </sheetView>
  </sheetViews>
  <sheetFormatPr defaultRowHeight="16.5"/>
  <cols>
    <col min="1" max="1" width="7.375" customWidth="1"/>
    <col min="2" max="2" width="28.125" customWidth="1"/>
    <col min="3" max="5" width="15.75" customWidth="1"/>
    <col min="6" max="6" width="38.75" customWidth="1"/>
    <col min="7" max="7" width="13.875" bestFit="1" customWidth="1"/>
  </cols>
  <sheetData>
    <row r="1" spans="1:8" ht="78" customHeight="1">
      <c r="A1" s="78" t="str">
        <f>'112年總表'!A1</f>
        <v>臺南市新化區暨唪口里辦理
「112年度臺南市永康垃圾資源回收(焚化)廠營運階段回饋金」113年度1-2月份執行情況表</v>
      </c>
      <c r="B1" s="78"/>
      <c r="C1" s="78"/>
      <c r="D1" s="78"/>
      <c r="E1" s="78"/>
      <c r="F1" s="78"/>
      <c r="G1" s="78"/>
      <c r="H1" s="78"/>
    </row>
    <row r="2" spans="1:8" ht="17.25" thickBot="1">
      <c r="A2" t="str">
        <f>'112年總表'!A2</f>
        <v>製表日期：113年3月4日</v>
      </c>
    </row>
    <row r="3" spans="1:8" ht="17.25" customHeight="1" thickTop="1">
      <c r="A3" s="73" t="s">
        <v>30</v>
      </c>
      <c r="B3" s="75" t="s">
        <v>31</v>
      </c>
      <c r="C3" s="75"/>
      <c r="D3" s="75"/>
      <c r="E3" s="75"/>
      <c r="F3" s="75"/>
      <c r="G3" s="16"/>
    </row>
    <row r="4" spans="1:8">
      <c r="A4" s="74"/>
      <c r="B4" s="17" t="s">
        <v>32</v>
      </c>
      <c r="C4" s="18" t="s">
        <v>33</v>
      </c>
      <c r="D4" s="18" t="s">
        <v>34</v>
      </c>
      <c r="E4" s="19" t="s">
        <v>35</v>
      </c>
      <c r="F4" s="17" t="s">
        <v>36</v>
      </c>
      <c r="G4" s="20" t="s">
        <v>93</v>
      </c>
    </row>
    <row r="5" spans="1:8" ht="57">
      <c r="A5" s="80" t="s">
        <v>41</v>
      </c>
      <c r="B5" s="28" t="s">
        <v>77</v>
      </c>
      <c r="C5" s="62">
        <v>250000</v>
      </c>
      <c r="D5" s="22">
        <v>175605</v>
      </c>
      <c r="E5" s="23">
        <f t="shared" ref="E5:E12" si="0">D5/C5</f>
        <v>0.70242000000000004</v>
      </c>
      <c r="F5" s="68" t="s">
        <v>131</v>
      </c>
      <c r="G5" s="42">
        <f>C5-D5</f>
        <v>74395</v>
      </c>
    </row>
    <row r="6" spans="1:8" ht="384.75">
      <c r="A6" s="80"/>
      <c r="B6" s="39" t="s">
        <v>98</v>
      </c>
      <c r="C6" s="63">
        <v>150000</v>
      </c>
      <c r="D6" s="22">
        <v>125954</v>
      </c>
      <c r="E6" s="23">
        <f t="shared" si="0"/>
        <v>0.83969333333333329</v>
      </c>
      <c r="F6" s="21" t="s">
        <v>132</v>
      </c>
      <c r="G6" s="42">
        <f>C6-D6</f>
        <v>24046</v>
      </c>
    </row>
    <row r="7" spans="1:8" ht="42.75">
      <c r="A7" s="80"/>
      <c r="B7" s="28" t="s">
        <v>43</v>
      </c>
      <c r="C7" s="62">
        <v>70000</v>
      </c>
      <c r="D7" s="22">
        <v>70000</v>
      </c>
      <c r="E7" s="23">
        <f t="shared" si="0"/>
        <v>1</v>
      </c>
      <c r="F7" s="21" t="s">
        <v>107</v>
      </c>
      <c r="G7" s="42">
        <f t="shared" ref="G7:G12" si="1">C7-D7</f>
        <v>0</v>
      </c>
    </row>
    <row r="8" spans="1:8" ht="42.75">
      <c r="A8" s="80"/>
      <c r="B8" s="28" t="s">
        <v>88</v>
      </c>
      <c r="C8" s="62">
        <v>70000</v>
      </c>
      <c r="D8" s="22">
        <v>70000</v>
      </c>
      <c r="E8" s="23">
        <f t="shared" si="0"/>
        <v>1</v>
      </c>
      <c r="F8" s="21" t="s">
        <v>113</v>
      </c>
      <c r="G8" s="42">
        <f t="shared" si="1"/>
        <v>0</v>
      </c>
    </row>
    <row r="9" spans="1:8" ht="57">
      <c r="A9" s="80"/>
      <c r="B9" s="28" t="s">
        <v>44</v>
      </c>
      <c r="C9" s="62">
        <v>70000</v>
      </c>
      <c r="D9" s="22">
        <v>61000</v>
      </c>
      <c r="E9" s="23">
        <f t="shared" si="0"/>
        <v>0.87142857142857144</v>
      </c>
      <c r="F9" s="21" t="s">
        <v>105</v>
      </c>
      <c r="G9" s="42">
        <f t="shared" si="1"/>
        <v>9000</v>
      </c>
    </row>
    <row r="10" spans="1:8" ht="66">
      <c r="A10" s="80"/>
      <c r="B10" s="28" t="s">
        <v>99</v>
      </c>
      <c r="C10" s="62">
        <v>140000</v>
      </c>
      <c r="D10" s="22">
        <v>78800</v>
      </c>
      <c r="E10" s="23">
        <f t="shared" si="0"/>
        <v>0.56285714285714283</v>
      </c>
      <c r="F10" s="21" t="s">
        <v>106</v>
      </c>
      <c r="G10" s="42">
        <f t="shared" si="1"/>
        <v>61200</v>
      </c>
    </row>
    <row r="11" spans="1:8" ht="99.75">
      <c r="A11" s="40"/>
      <c r="B11" s="39" t="s">
        <v>45</v>
      </c>
      <c r="C11" s="63">
        <v>130000</v>
      </c>
      <c r="D11" s="37">
        <v>90000</v>
      </c>
      <c r="E11" s="38">
        <f t="shared" si="0"/>
        <v>0.69230769230769229</v>
      </c>
      <c r="F11" s="21" t="s">
        <v>120</v>
      </c>
      <c r="G11" s="42">
        <f t="shared" si="1"/>
        <v>40000</v>
      </c>
    </row>
    <row r="12" spans="1:8" ht="57">
      <c r="A12" s="40"/>
      <c r="B12" s="39" t="s">
        <v>100</v>
      </c>
      <c r="C12" s="63">
        <v>70000</v>
      </c>
      <c r="D12" s="37">
        <v>70000</v>
      </c>
      <c r="E12" s="38">
        <f t="shared" si="0"/>
        <v>1</v>
      </c>
      <c r="F12" s="21" t="s">
        <v>118</v>
      </c>
      <c r="G12" s="42">
        <f t="shared" si="1"/>
        <v>0</v>
      </c>
    </row>
    <row r="13" spans="1:8" ht="28.5">
      <c r="A13" s="40"/>
      <c r="B13" s="28" t="s">
        <v>42</v>
      </c>
      <c r="C13" s="62">
        <v>40000</v>
      </c>
      <c r="D13" s="43">
        <v>40000</v>
      </c>
      <c r="E13" s="23">
        <f>D13/C13</f>
        <v>1</v>
      </c>
      <c r="F13" s="68" t="s">
        <v>108</v>
      </c>
      <c r="G13" s="42">
        <f>C13-D13</f>
        <v>0</v>
      </c>
    </row>
    <row r="14" spans="1:8" ht="33">
      <c r="A14" s="40"/>
      <c r="B14" s="39" t="s">
        <v>114</v>
      </c>
      <c r="C14" s="63">
        <v>10000</v>
      </c>
      <c r="D14" s="44">
        <v>8400</v>
      </c>
      <c r="E14" s="23">
        <f t="shared" ref="E14:E15" si="2">D14/C14</f>
        <v>0.84</v>
      </c>
      <c r="F14" s="60" t="s">
        <v>125</v>
      </c>
      <c r="G14" s="42">
        <f t="shared" ref="G14:G15" si="3">C14-D14</f>
        <v>1600</v>
      </c>
    </row>
    <row r="15" spans="1:8" ht="17.25" thickBot="1">
      <c r="A15" s="24"/>
      <c r="B15" s="25" t="s">
        <v>40</v>
      </c>
      <c r="C15" s="26">
        <f>SUM(C5:C14)</f>
        <v>1000000</v>
      </c>
      <c r="D15" s="26">
        <f>SUM(D5:D14)</f>
        <v>789759</v>
      </c>
      <c r="E15" s="23">
        <f t="shared" si="2"/>
        <v>0.78975899999999999</v>
      </c>
      <c r="F15" s="25"/>
      <c r="G15" s="42">
        <f t="shared" si="3"/>
        <v>210241</v>
      </c>
    </row>
    <row r="16" spans="1:8" ht="17.25" thickTop="1"/>
  </sheetData>
  <mergeCells count="4">
    <mergeCell ref="A1:H1"/>
    <mergeCell ref="A3:A4"/>
    <mergeCell ref="B3:F3"/>
    <mergeCell ref="A5:A10"/>
  </mergeCells>
  <phoneticPr fontId="1" type="noConversion"/>
  <pageMargins left="0.70866141732283472" right="0.70866141732283472" top="0.74803149606299213" bottom="0.74803149606299213" header="0.31496062992125984" footer="0.31496062992125984"/>
  <pageSetup paperSize="9" scale="75" orientation="landscape"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13"/>
  <sheetViews>
    <sheetView topLeftCell="B7" workbookViewId="0">
      <selection activeCell="D11" sqref="D11"/>
    </sheetView>
  </sheetViews>
  <sheetFormatPr defaultRowHeight="16.5"/>
  <cols>
    <col min="1" max="1" width="7.375" customWidth="1"/>
    <col min="2" max="2" width="28.125" customWidth="1"/>
    <col min="3" max="3" width="15.75" customWidth="1"/>
    <col min="4" max="4" width="13.875" bestFit="1" customWidth="1"/>
    <col min="5" max="5" width="15.75" customWidth="1"/>
    <col min="6" max="6" width="38.75" customWidth="1"/>
    <col min="7" max="7" width="13.875" bestFit="1" customWidth="1"/>
  </cols>
  <sheetData>
    <row r="1" spans="1:8" ht="79.5" customHeight="1">
      <c r="A1" s="78" t="str">
        <f>'112年總表'!A1</f>
        <v>臺南市新化區暨唪口里辦理
「112年度臺南市永康垃圾資源回收(焚化)廠營運階段回饋金」113年度1-2月份執行情況表</v>
      </c>
      <c r="B1" s="78"/>
      <c r="C1" s="78"/>
      <c r="D1" s="78"/>
      <c r="E1" s="78"/>
      <c r="F1" s="78"/>
      <c r="G1" s="78"/>
      <c r="H1" s="78"/>
    </row>
    <row r="2" spans="1:8" ht="17.25" thickBot="1">
      <c r="A2" t="str">
        <f>'112年總表'!A2</f>
        <v>製表日期：113年3月4日</v>
      </c>
    </row>
    <row r="3" spans="1:8" ht="17.25" customHeight="1" thickTop="1">
      <c r="A3" s="73" t="s">
        <v>30</v>
      </c>
      <c r="B3" s="75" t="s">
        <v>31</v>
      </c>
      <c r="C3" s="75"/>
      <c r="D3" s="75"/>
      <c r="E3" s="75"/>
      <c r="F3" s="75"/>
      <c r="G3" s="16"/>
    </row>
    <row r="4" spans="1:8">
      <c r="A4" s="74"/>
      <c r="B4" s="17" t="s">
        <v>32</v>
      </c>
      <c r="C4" s="18" t="s">
        <v>33</v>
      </c>
      <c r="D4" s="18" t="s">
        <v>34</v>
      </c>
      <c r="E4" s="19" t="s">
        <v>35</v>
      </c>
      <c r="F4" s="17" t="s">
        <v>36</v>
      </c>
      <c r="G4" s="20" t="s">
        <v>93</v>
      </c>
    </row>
    <row r="5" spans="1:8" ht="48" customHeight="1">
      <c r="A5" s="79" t="s">
        <v>46</v>
      </c>
      <c r="B5" s="28" t="s">
        <v>47</v>
      </c>
      <c r="C5" s="62">
        <v>480000</v>
      </c>
      <c r="D5" s="22"/>
      <c r="E5" s="23">
        <f t="shared" ref="E5:E13" si="0">D5/C5</f>
        <v>0</v>
      </c>
      <c r="F5" s="21"/>
      <c r="G5" s="42">
        <f>C5-D5</f>
        <v>480000</v>
      </c>
    </row>
    <row r="6" spans="1:8" ht="33">
      <c r="A6" s="80"/>
      <c r="B6" s="28" t="s">
        <v>49</v>
      </c>
      <c r="C6" s="22">
        <v>80000</v>
      </c>
      <c r="D6" s="22"/>
      <c r="E6" s="23">
        <f t="shared" si="0"/>
        <v>0</v>
      </c>
      <c r="F6" s="21"/>
      <c r="G6" s="42">
        <f t="shared" ref="G6:G13" si="1">C6-D6</f>
        <v>80000</v>
      </c>
    </row>
    <row r="7" spans="1:8" ht="49.5">
      <c r="A7" s="80"/>
      <c r="B7" s="28" t="s">
        <v>50</v>
      </c>
      <c r="C7" s="22">
        <v>120000</v>
      </c>
      <c r="D7" s="22"/>
      <c r="E7" s="23">
        <f t="shared" si="0"/>
        <v>0</v>
      </c>
      <c r="F7" s="21"/>
      <c r="G7" s="42">
        <f t="shared" si="1"/>
        <v>120000</v>
      </c>
    </row>
    <row r="8" spans="1:8" ht="49.5">
      <c r="A8" s="80"/>
      <c r="B8" s="28" t="s">
        <v>51</v>
      </c>
      <c r="C8" s="22">
        <v>60000</v>
      </c>
      <c r="D8" s="43"/>
      <c r="E8" s="23">
        <f t="shared" si="0"/>
        <v>0</v>
      </c>
      <c r="F8" s="21"/>
      <c r="G8" s="42">
        <f t="shared" si="1"/>
        <v>60000</v>
      </c>
    </row>
    <row r="9" spans="1:8" ht="57">
      <c r="A9" s="80"/>
      <c r="B9" s="28" t="s">
        <v>101</v>
      </c>
      <c r="C9" s="22">
        <v>100000</v>
      </c>
      <c r="D9" s="22">
        <v>39780</v>
      </c>
      <c r="E9" s="23">
        <f t="shared" si="0"/>
        <v>0.39779999999999999</v>
      </c>
      <c r="F9" s="21" t="s">
        <v>122</v>
      </c>
      <c r="G9" s="42">
        <f t="shared" si="1"/>
        <v>60220</v>
      </c>
    </row>
    <row r="10" spans="1:8" ht="71.25">
      <c r="A10" s="80"/>
      <c r="B10" s="28" t="s">
        <v>48</v>
      </c>
      <c r="C10" s="22">
        <v>60000</v>
      </c>
      <c r="D10" s="43">
        <v>57941</v>
      </c>
      <c r="E10" s="23">
        <f>D10/C10</f>
        <v>0.96568333333333334</v>
      </c>
      <c r="F10" s="21" t="s">
        <v>136</v>
      </c>
      <c r="G10" s="42">
        <f>C10-D10</f>
        <v>2059</v>
      </c>
    </row>
    <row r="11" spans="1:8" ht="33">
      <c r="A11" s="80"/>
      <c r="B11" s="28" t="s">
        <v>91</v>
      </c>
      <c r="C11" s="62">
        <v>80000</v>
      </c>
      <c r="D11" s="43"/>
      <c r="E11" s="23">
        <f>D11/C11</f>
        <v>0</v>
      </c>
      <c r="F11" s="21"/>
      <c r="G11" s="42">
        <f>C11-D11</f>
        <v>80000</v>
      </c>
    </row>
    <row r="12" spans="1:8" ht="33">
      <c r="A12" s="80"/>
      <c r="B12" s="28" t="s">
        <v>92</v>
      </c>
      <c r="C12" s="22">
        <v>20000</v>
      </c>
      <c r="D12" s="43"/>
      <c r="E12" s="23">
        <f>D12/C12</f>
        <v>0</v>
      </c>
      <c r="F12" s="21"/>
      <c r="G12" s="42">
        <f>C12-D12</f>
        <v>20000</v>
      </c>
    </row>
    <row r="13" spans="1:8">
      <c r="A13" s="81"/>
      <c r="B13" s="29" t="s">
        <v>40</v>
      </c>
      <c r="C13" s="22">
        <f>SUM(C5:C12)</f>
        <v>1000000</v>
      </c>
      <c r="D13" s="22">
        <f>SUM(D5:D12)</f>
        <v>97721</v>
      </c>
      <c r="E13" s="23">
        <f t="shared" si="0"/>
        <v>9.7721000000000002E-2</v>
      </c>
      <c r="F13" s="41"/>
      <c r="G13" s="42">
        <f t="shared" si="1"/>
        <v>902279</v>
      </c>
    </row>
  </sheetData>
  <mergeCells count="4">
    <mergeCell ref="A1:H1"/>
    <mergeCell ref="A3:A4"/>
    <mergeCell ref="B3:F3"/>
    <mergeCell ref="A5:A13"/>
  </mergeCells>
  <phoneticPr fontId="1" type="noConversion"/>
  <pageMargins left="0.70866141732283472" right="0.70866141732283472" top="0.74803149606299213" bottom="0.74803149606299213" header="0.31496062992125984" footer="0.31496062992125984"/>
  <pageSetup paperSize="9" scale="85" orientation="landscape"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8"/>
  <sheetViews>
    <sheetView topLeftCell="B4" workbookViewId="0">
      <selection activeCell="J16" sqref="J16"/>
    </sheetView>
  </sheetViews>
  <sheetFormatPr defaultRowHeight="16.5"/>
  <cols>
    <col min="1" max="1" width="7.375" customWidth="1"/>
    <col min="2" max="2" width="28.125" customWidth="1"/>
    <col min="3" max="5" width="15.75" customWidth="1"/>
    <col min="6" max="6" width="37.375" customWidth="1"/>
    <col min="7" max="7" width="13.875" bestFit="1" customWidth="1"/>
  </cols>
  <sheetData>
    <row r="1" spans="1:8" ht="78.75" customHeight="1">
      <c r="A1" s="78" t="str">
        <f>'112年總表'!A1</f>
        <v>臺南市新化區暨唪口里辦理
「112年度臺南市永康垃圾資源回收(焚化)廠營運階段回饋金」113年度1-2月份執行情況表</v>
      </c>
      <c r="B1" s="78"/>
      <c r="C1" s="78"/>
      <c r="D1" s="78"/>
      <c r="E1" s="78"/>
      <c r="F1" s="78"/>
      <c r="G1" s="78"/>
      <c r="H1" s="50"/>
    </row>
    <row r="2" spans="1:8" ht="17.25" thickBot="1">
      <c r="A2" t="str">
        <f>'112年總表'!A2</f>
        <v>製表日期：113年3月4日</v>
      </c>
    </row>
    <row r="3" spans="1:8" ht="17.25" thickTop="1">
      <c r="A3" s="73" t="s">
        <v>14</v>
      </c>
      <c r="B3" s="75" t="s">
        <v>15</v>
      </c>
      <c r="C3" s="75"/>
      <c r="D3" s="75"/>
      <c r="E3" s="75"/>
      <c r="F3" s="75"/>
      <c r="G3" s="16"/>
    </row>
    <row r="4" spans="1:8">
      <c r="A4" s="74"/>
      <c r="B4" s="17" t="s">
        <v>16</v>
      </c>
      <c r="C4" s="18" t="s">
        <v>17</v>
      </c>
      <c r="D4" s="18" t="s">
        <v>18</v>
      </c>
      <c r="E4" s="19" t="s">
        <v>19</v>
      </c>
      <c r="F4" s="17" t="s">
        <v>20</v>
      </c>
      <c r="G4" s="20" t="s">
        <v>93</v>
      </c>
    </row>
    <row r="5" spans="1:8" ht="51.75">
      <c r="A5" s="79" t="s">
        <v>23</v>
      </c>
      <c r="B5" s="48" t="s">
        <v>75</v>
      </c>
      <c r="C5" s="49">
        <v>2791259</v>
      </c>
      <c r="D5" s="22"/>
      <c r="E5" s="23">
        <f>D5/C5</f>
        <v>0</v>
      </c>
      <c r="F5" s="61"/>
      <c r="G5" s="59">
        <f>C5-D5</f>
        <v>2791259</v>
      </c>
    </row>
    <row r="6" spans="1:8" ht="49.5">
      <c r="A6" s="81"/>
      <c r="B6" s="30" t="s">
        <v>52</v>
      </c>
      <c r="C6" s="22">
        <v>1799658</v>
      </c>
      <c r="D6" s="22"/>
      <c r="E6" s="23">
        <f t="shared" ref="E6" si="0">D6/C6</f>
        <v>0</v>
      </c>
      <c r="F6" s="61"/>
      <c r="G6" s="59">
        <f>C6-D6</f>
        <v>1799658</v>
      </c>
    </row>
    <row r="7" spans="1:8" ht="17.25" thickBot="1">
      <c r="A7" s="24"/>
      <c r="B7" s="25" t="s">
        <v>22</v>
      </c>
      <c r="C7" s="26">
        <f>SUM(C5:C6)</f>
        <v>4590917</v>
      </c>
      <c r="D7" s="26">
        <f>SUM(D5:D6)</f>
        <v>0</v>
      </c>
      <c r="E7" s="27">
        <f>D7/C7</f>
        <v>0</v>
      </c>
      <c r="F7" s="25"/>
      <c r="G7" s="26">
        <f>C7-D7</f>
        <v>4590917</v>
      </c>
    </row>
    <row r="8" spans="1:8" ht="17.25" thickTop="1"/>
  </sheetData>
  <mergeCells count="4">
    <mergeCell ref="A3:A4"/>
    <mergeCell ref="B3:F3"/>
    <mergeCell ref="A5:A6"/>
    <mergeCell ref="A1:G1"/>
  </mergeCells>
  <phoneticPr fontId="1" type="noConversion"/>
  <pageMargins left="0.70866141732283472" right="0.70866141732283472" top="0.74803149606299213" bottom="0.74803149606299213" header="0.31496062992125984" footer="0.31496062992125984"/>
  <pageSetup paperSize="9" scale="95" orientation="landscape"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16"/>
  <sheetViews>
    <sheetView workbookViewId="0">
      <selection activeCell="F14" sqref="F14"/>
    </sheetView>
  </sheetViews>
  <sheetFormatPr defaultRowHeight="16.5"/>
  <cols>
    <col min="1" max="1" width="7.375" customWidth="1"/>
    <col min="2" max="2" width="28.125" customWidth="1"/>
    <col min="3" max="5" width="15.75" customWidth="1"/>
    <col min="6" max="6" width="38.75" customWidth="1"/>
    <col min="7" max="7" width="13.875" bestFit="1" customWidth="1"/>
  </cols>
  <sheetData>
    <row r="1" spans="1:8" ht="73.5" customHeight="1">
      <c r="A1" s="78" t="str">
        <f>'112年總表'!A1</f>
        <v>臺南市新化區暨唪口里辦理
「112年度臺南市永康垃圾資源回收(焚化)廠營運階段回饋金」113年度1-2月份執行情況表</v>
      </c>
      <c r="B1" s="78"/>
      <c r="C1" s="78"/>
      <c r="D1" s="78"/>
      <c r="E1" s="78"/>
      <c r="F1" s="78"/>
      <c r="G1" s="78"/>
      <c r="H1" s="78"/>
    </row>
    <row r="2" spans="1:8" ht="17.25" thickBot="1">
      <c r="A2" t="str">
        <f>'112年總表'!A2</f>
        <v>製表日期：113年3月4日</v>
      </c>
    </row>
    <row r="3" spans="1:8" ht="17.25" customHeight="1" thickTop="1">
      <c r="A3" s="73" t="s">
        <v>30</v>
      </c>
      <c r="B3" s="82" t="s">
        <v>31</v>
      </c>
      <c r="C3" s="83"/>
      <c r="D3" s="83"/>
      <c r="E3" s="83"/>
      <c r="F3" s="83"/>
      <c r="G3" s="84"/>
    </row>
    <row r="4" spans="1:8">
      <c r="A4" s="74"/>
      <c r="B4" s="17" t="s">
        <v>32</v>
      </c>
      <c r="C4" s="18" t="s">
        <v>33</v>
      </c>
      <c r="D4" s="18" t="s">
        <v>34</v>
      </c>
      <c r="E4" s="19" t="s">
        <v>35</v>
      </c>
      <c r="F4" s="31" t="s">
        <v>36</v>
      </c>
      <c r="G4" s="20" t="s">
        <v>93</v>
      </c>
    </row>
    <row r="5" spans="1:8" ht="45" customHeight="1">
      <c r="A5" s="79" t="s">
        <v>53</v>
      </c>
      <c r="B5" s="32" t="s">
        <v>79</v>
      </c>
      <c r="C5" s="62">
        <v>302000</v>
      </c>
      <c r="D5" s="22"/>
      <c r="E5" s="23">
        <f t="shared" ref="E5:E15" si="0">D5/C5</f>
        <v>0</v>
      </c>
      <c r="F5" s="57"/>
      <c r="G5" s="42">
        <f>C5-D5</f>
        <v>302000</v>
      </c>
    </row>
    <row r="6" spans="1:8" ht="37.5" customHeight="1">
      <c r="A6" s="80"/>
      <c r="B6" s="32" t="s">
        <v>89</v>
      </c>
      <c r="C6" s="62">
        <v>30000</v>
      </c>
      <c r="D6" s="22"/>
      <c r="E6" s="23">
        <f t="shared" si="0"/>
        <v>0</v>
      </c>
      <c r="F6" s="21"/>
      <c r="G6" s="42">
        <f t="shared" ref="G6:G15" si="1">C6-D6</f>
        <v>30000</v>
      </c>
    </row>
    <row r="7" spans="1:8" ht="50.25" customHeight="1">
      <c r="A7" s="80"/>
      <c r="B7" s="32" t="s">
        <v>80</v>
      </c>
      <c r="C7" s="22">
        <v>60000</v>
      </c>
      <c r="D7" s="22">
        <v>4048</v>
      </c>
      <c r="E7" s="23">
        <f t="shared" si="0"/>
        <v>6.7466666666666661E-2</v>
      </c>
      <c r="F7" s="21" t="s">
        <v>128</v>
      </c>
      <c r="G7" s="42">
        <f t="shared" si="1"/>
        <v>55952</v>
      </c>
    </row>
    <row r="8" spans="1:8" ht="33">
      <c r="A8" s="80"/>
      <c r="B8" s="32" t="s">
        <v>54</v>
      </c>
      <c r="C8" s="22">
        <v>98000</v>
      </c>
      <c r="D8" s="43"/>
      <c r="E8" s="23">
        <f t="shared" si="0"/>
        <v>0</v>
      </c>
      <c r="F8" s="21"/>
      <c r="G8" s="42">
        <f t="shared" si="1"/>
        <v>98000</v>
      </c>
    </row>
    <row r="9" spans="1:8" ht="51.75" customHeight="1">
      <c r="A9" s="80"/>
      <c r="B9" s="32" t="s">
        <v>55</v>
      </c>
      <c r="C9" s="62">
        <v>120000</v>
      </c>
      <c r="D9" s="22"/>
      <c r="E9" s="23">
        <f t="shared" si="0"/>
        <v>0</v>
      </c>
      <c r="F9" s="57"/>
      <c r="G9" s="42">
        <f t="shared" si="1"/>
        <v>120000</v>
      </c>
    </row>
    <row r="10" spans="1:8" ht="33">
      <c r="A10" s="80"/>
      <c r="B10" s="32" t="s">
        <v>56</v>
      </c>
      <c r="C10" s="22">
        <v>97000</v>
      </c>
      <c r="D10" s="22"/>
      <c r="E10" s="23">
        <f t="shared" si="0"/>
        <v>0</v>
      </c>
      <c r="F10" s="57"/>
      <c r="G10" s="42">
        <f t="shared" si="1"/>
        <v>97000</v>
      </c>
    </row>
    <row r="11" spans="1:8" ht="54" customHeight="1">
      <c r="A11" s="80"/>
      <c r="B11" s="36" t="s">
        <v>57</v>
      </c>
      <c r="C11" s="37">
        <v>97000</v>
      </c>
      <c r="D11" s="37"/>
      <c r="E11" s="38">
        <f t="shared" si="0"/>
        <v>0</v>
      </c>
      <c r="F11" s="58"/>
      <c r="G11" s="42">
        <f t="shared" si="1"/>
        <v>97000</v>
      </c>
    </row>
    <row r="12" spans="1:8" ht="33">
      <c r="A12" s="80"/>
      <c r="B12" s="36" t="s">
        <v>81</v>
      </c>
      <c r="C12" s="63">
        <v>70000</v>
      </c>
      <c r="D12" s="37"/>
      <c r="E12" s="38">
        <f t="shared" si="0"/>
        <v>0</v>
      </c>
      <c r="F12" s="58"/>
      <c r="G12" s="42">
        <f t="shared" si="1"/>
        <v>70000</v>
      </c>
    </row>
    <row r="13" spans="1:8" ht="33">
      <c r="A13" s="80"/>
      <c r="B13" s="36" t="s">
        <v>87</v>
      </c>
      <c r="C13" s="37">
        <v>96000</v>
      </c>
      <c r="D13" s="37"/>
      <c r="E13" s="38">
        <f t="shared" si="0"/>
        <v>0</v>
      </c>
      <c r="F13" s="58"/>
      <c r="G13" s="42">
        <f t="shared" si="1"/>
        <v>96000</v>
      </c>
    </row>
    <row r="14" spans="1:8" ht="28.5">
      <c r="A14" s="80"/>
      <c r="B14" s="64" t="s">
        <v>102</v>
      </c>
      <c r="C14" s="63">
        <v>30000</v>
      </c>
      <c r="D14" s="37">
        <v>17600</v>
      </c>
      <c r="E14" s="38">
        <f t="shared" si="0"/>
        <v>0.58666666666666667</v>
      </c>
      <c r="F14" s="69" t="s">
        <v>137</v>
      </c>
      <c r="G14" s="42">
        <f t="shared" si="1"/>
        <v>12400</v>
      </c>
    </row>
    <row r="15" spans="1:8" ht="17.25" thickBot="1">
      <c r="A15" s="85"/>
      <c r="B15" s="25" t="s">
        <v>40</v>
      </c>
      <c r="C15" s="26">
        <f>SUM(C5:C14)</f>
        <v>1000000</v>
      </c>
      <c r="D15" s="26">
        <f>SUM(D5:D14)</f>
        <v>21648</v>
      </c>
      <c r="E15" s="27">
        <f t="shared" si="0"/>
        <v>2.1648000000000001E-2</v>
      </c>
      <c r="F15" s="52"/>
      <c r="G15" s="42">
        <f t="shared" si="1"/>
        <v>978352</v>
      </c>
    </row>
    <row r="16" spans="1:8" ht="17.25" thickTop="1"/>
  </sheetData>
  <mergeCells count="4">
    <mergeCell ref="A1:H1"/>
    <mergeCell ref="A3:A4"/>
    <mergeCell ref="B3:G3"/>
    <mergeCell ref="A5:A15"/>
  </mergeCells>
  <phoneticPr fontId="1" type="noConversion"/>
  <pageMargins left="0.70866141732283472" right="0.70866141732283472" top="0.74803149606299213" bottom="0.74803149606299213" header="0.31496062992125984" footer="0.31496062992125984"/>
  <pageSetup paperSize="9" scale="80" orientation="landscape"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17"/>
  <sheetViews>
    <sheetView topLeftCell="C7" workbookViewId="0">
      <selection activeCell="D6" sqref="D6"/>
    </sheetView>
  </sheetViews>
  <sheetFormatPr defaultRowHeight="16.5"/>
  <cols>
    <col min="1" max="1" width="7.375" customWidth="1"/>
    <col min="2" max="2" width="28.125" customWidth="1"/>
    <col min="3" max="5" width="15.75" customWidth="1"/>
    <col min="6" max="6" width="38.75" customWidth="1"/>
    <col min="7" max="7" width="13.875" bestFit="1" customWidth="1"/>
  </cols>
  <sheetData>
    <row r="1" spans="1:7" ht="87" customHeight="1">
      <c r="A1" s="78" t="str">
        <f>'112年總表'!A1</f>
        <v>臺南市新化區暨唪口里辦理
「112年度臺南市永康垃圾資源回收(焚化)廠營運階段回饋金」113年度1-2月份執行情況表</v>
      </c>
      <c r="B1" s="78"/>
      <c r="C1" s="78"/>
      <c r="D1" s="78"/>
      <c r="E1" s="78"/>
      <c r="F1" s="78"/>
      <c r="G1" s="78"/>
    </row>
    <row r="2" spans="1:7" ht="17.25" thickBot="1">
      <c r="A2" t="str">
        <f>'112年總表'!A2</f>
        <v>製表日期：113年3月4日</v>
      </c>
    </row>
    <row r="3" spans="1:7" ht="17.25" customHeight="1" thickTop="1">
      <c r="A3" s="73" t="s">
        <v>30</v>
      </c>
      <c r="B3" s="75" t="s">
        <v>31</v>
      </c>
      <c r="C3" s="75"/>
      <c r="D3" s="75"/>
      <c r="E3" s="75"/>
      <c r="F3" s="86"/>
      <c r="G3" s="33"/>
    </row>
    <row r="4" spans="1:7">
      <c r="A4" s="74"/>
      <c r="B4" s="17" t="s">
        <v>32</v>
      </c>
      <c r="C4" s="18" t="s">
        <v>33</v>
      </c>
      <c r="D4" s="18" t="s">
        <v>34</v>
      </c>
      <c r="E4" s="19" t="s">
        <v>35</v>
      </c>
      <c r="F4" s="17" t="s">
        <v>36</v>
      </c>
      <c r="G4" s="20" t="s">
        <v>93</v>
      </c>
    </row>
    <row r="5" spans="1:7" ht="57">
      <c r="A5" s="79" t="s">
        <v>58</v>
      </c>
      <c r="B5" s="32" t="s">
        <v>59</v>
      </c>
      <c r="C5" s="62">
        <v>500000</v>
      </c>
      <c r="D5" s="22">
        <v>82767</v>
      </c>
      <c r="E5" s="23">
        <f t="shared" ref="E5:E16" si="0">D5/C5</f>
        <v>0.16553399999999999</v>
      </c>
      <c r="F5" s="21" t="s">
        <v>135</v>
      </c>
      <c r="G5" s="42">
        <f>C5-D5</f>
        <v>417233</v>
      </c>
    </row>
    <row r="6" spans="1:7" ht="42.75">
      <c r="A6" s="80"/>
      <c r="B6" s="32" t="s">
        <v>60</v>
      </c>
      <c r="C6" s="62">
        <v>80000</v>
      </c>
      <c r="D6" s="22">
        <v>30921</v>
      </c>
      <c r="E6" s="23">
        <f t="shared" si="0"/>
        <v>0.38651249999999998</v>
      </c>
      <c r="F6" s="67" t="s">
        <v>134</v>
      </c>
      <c r="G6" s="42">
        <f t="shared" ref="G6:G16" si="1">C6-D6</f>
        <v>49079</v>
      </c>
    </row>
    <row r="7" spans="1:7" ht="33">
      <c r="A7" s="80"/>
      <c r="B7" s="32" t="s">
        <v>76</v>
      </c>
      <c r="C7" s="62">
        <v>10000</v>
      </c>
      <c r="D7" s="22"/>
      <c r="E7" s="23">
        <f t="shared" si="0"/>
        <v>0</v>
      </c>
      <c r="F7" s="21"/>
      <c r="G7" s="42">
        <f t="shared" si="1"/>
        <v>10000</v>
      </c>
    </row>
    <row r="8" spans="1:7" ht="51.75" customHeight="1">
      <c r="A8" s="80"/>
      <c r="B8" s="32" t="s">
        <v>61</v>
      </c>
      <c r="C8" s="62">
        <v>70000</v>
      </c>
      <c r="D8" s="22">
        <v>70000</v>
      </c>
      <c r="E8" s="23">
        <f t="shared" si="0"/>
        <v>1</v>
      </c>
      <c r="F8" s="21" t="s">
        <v>127</v>
      </c>
      <c r="G8" s="42">
        <f t="shared" si="1"/>
        <v>0</v>
      </c>
    </row>
    <row r="9" spans="1:7" ht="49.5">
      <c r="A9" s="80"/>
      <c r="B9" s="32" t="s">
        <v>62</v>
      </c>
      <c r="C9" s="62">
        <v>80000</v>
      </c>
      <c r="D9" s="22">
        <v>80000</v>
      </c>
      <c r="E9" s="23">
        <f t="shared" si="0"/>
        <v>1</v>
      </c>
      <c r="F9" s="21" t="s">
        <v>111</v>
      </c>
      <c r="G9" s="42">
        <f t="shared" si="1"/>
        <v>0</v>
      </c>
    </row>
    <row r="10" spans="1:7" ht="48" customHeight="1">
      <c r="A10" s="80"/>
      <c r="B10" s="32" t="s">
        <v>63</v>
      </c>
      <c r="C10" s="22">
        <v>10000</v>
      </c>
      <c r="D10" s="43"/>
      <c r="E10" s="23">
        <f t="shared" si="0"/>
        <v>0</v>
      </c>
      <c r="F10" s="21"/>
      <c r="G10" s="42">
        <f t="shared" si="1"/>
        <v>10000</v>
      </c>
    </row>
    <row r="11" spans="1:7" ht="57">
      <c r="A11" s="80"/>
      <c r="B11" s="32" t="s">
        <v>64</v>
      </c>
      <c r="C11" s="62">
        <v>60000</v>
      </c>
      <c r="D11" s="43">
        <v>60000</v>
      </c>
      <c r="E11" s="23">
        <f t="shared" si="0"/>
        <v>1</v>
      </c>
      <c r="F11" s="21" t="s">
        <v>121</v>
      </c>
      <c r="G11" s="42">
        <f t="shared" si="1"/>
        <v>0</v>
      </c>
    </row>
    <row r="12" spans="1:7" ht="56.25" customHeight="1">
      <c r="A12" s="80"/>
      <c r="B12" s="32" t="s">
        <v>86</v>
      </c>
      <c r="C12" s="62">
        <v>80000</v>
      </c>
      <c r="D12" s="43"/>
      <c r="E12" s="23">
        <f t="shared" si="0"/>
        <v>0</v>
      </c>
      <c r="F12" s="21"/>
      <c r="G12" s="42">
        <f t="shared" si="1"/>
        <v>80000</v>
      </c>
    </row>
    <row r="13" spans="1:7">
      <c r="A13" s="80"/>
      <c r="B13" s="36" t="s">
        <v>65</v>
      </c>
      <c r="C13" s="37">
        <v>70000</v>
      </c>
      <c r="D13" s="44"/>
      <c r="E13" s="38">
        <f t="shared" si="0"/>
        <v>0</v>
      </c>
      <c r="F13" s="21"/>
      <c r="G13" s="42">
        <f t="shared" si="1"/>
        <v>70000</v>
      </c>
    </row>
    <row r="14" spans="1:7" ht="33">
      <c r="A14" s="81"/>
      <c r="B14" s="64" t="s">
        <v>103</v>
      </c>
      <c r="C14" s="63">
        <v>30000</v>
      </c>
      <c r="D14" s="44"/>
      <c r="E14" s="38">
        <f t="shared" si="0"/>
        <v>0</v>
      </c>
      <c r="F14" s="65"/>
      <c r="G14" s="42">
        <f t="shared" si="1"/>
        <v>30000</v>
      </c>
    </row>
    <row r="15" spans="1:7" ht="33">
      <c r="A15" s="40"/>
      <c r="B15" s="64" t="s">
        <v>115</v>
      </c>
      <c r="C15" s="63">
        <v>10000</v>
      </c>
      <c r="D15" s="44">
        <v>10000</v>
      </c>
      <c r="E15" s="38">
        <f t="shared" si="0"/>
        <v>1</v>
      </c>
      <c r="F15" s="65" t="s">
        <v>126</v>
      </c>
      <c r="G15" s="42">
        <f t="shared" si="1"/>
        <v>0</v>
      </c>
    </row>
    <row r="16" spans="1:7" ht="30.75" customHeight="1" thickBot="1">
      <c r="A16" s="24"/>
      <c r="B16" s="25" t="s">
        <v>40</v>
      </c>
      <c r="C16" s="26">
        <f>SUM(C5:C15)</f>
        <v>1000000</v>
      </c>
      <c r="D16" s="26">
        <f>SUM(D5:D15)</f>
        <v>333688</v>
      </c>
      <c r="E16" s="27">
        <f t="shared" si="0"/>
        <v>0.33368799999999998</v>
      </c>
      <c r="F16" s="25"/>
      <c r="G16" s="42">
        <f t="shared" si="1"/>
        <v>666312</v>
      </c>
    </row>
    <row r="17" ht="17.25" thickTop="1"/>
  </sheetData>
  <mergeCells count="4">
    <mergeCell ref="A1:G1"/>
    <mergeCell ref="A3:A4"/>
    <mergeCell ref="B3:F3"/>
    <mergeCell ref="A5:A14"/>
  </mergeCells>
  <phoneticPr fontId="1" type="noConversion"/>
  <pageMargins left="0.70866141732283472" right="0.70866141732283472" top="0.74803149606299213" bottom="0.74803149606299213" header="0.31496062992125984" footer="0.31496062992125984"/>
  <pageSetup paperSize="9" scale="80"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10</vt:i4>
      </vt:variant>
    </vt:vector>
  </HeadingPairs>
  <TitlesOfParts>
    <vt:vector size="10" baseType="lpstr">
      <vt:lpstr>112年總表</vt:lpstr>
      <vt:lpstr>112新化水電</vt:lpstr>
      <vt:lpstr>行政作業費</vt:lpstr>
      <vt:lpstr>112崙頂</vt:lpstr>
      <vt:lpstr>112全興</vt:lpstr>
      <vt:lpstr>112唪口</vt:lpstr>
      <vt:lpstr>112唪口水電</vt:lpstr>
      <vt:lpstr>112北勢</vt:lpstr>
      <vt:lpstr>112協興</vt:lpstr>
      <vt:lpstr>112豐榮</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MIHC</dc:creator>
  <cp:lastModifiedBy>陳映儒</cp:lastModifiedBy>
  <cp:lastPrinted>2024-03-04T02:34:33Z</cp:lastPrinted>
  <dcterms:created xsi:type="dcterms:W3CDTF">2015-12-02T01:38:50Z</dcterms:created>
  <dcterms:modified xsi:type="dcterms:W3CDTF">2024-03-04T02:34:43Z</dcterms:modified>
</cp:coreProperties>
</file>