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535" windowWidth="19065" windowHeight="5580" activeTab="1"/>
  </bookViews>
  <sheets>
    <sheet name="使用計畫書" sheetId="11" r:id="rId1"/>
    <sheet name="105年總表" sheetId="1" r:id="rId2"/>
    <sheet name="105新化水電" sheetId="2" r:id="rId3"/>
    <sheet name="105崙頂" sheetId="6" r:id="rId4"/>
    <sheet name="105全興" sheetId="7" r:id="rId5"/>
    <sheet name="105唪口" sheetId="4" r:id="rId6"/>
    <sheet name="105唪口水電" sheetId="3" r:id="rId7"/>
    <sheet name="105北勢" sheetId="5" r:id="rId8"/>
    <sheet name="105協興" sheetId="8" r:id="rId9"/>
    <sheet name="105豐榮" sheetId="9" r:id="rId10"/>
  </sheets>
  <calcPr calcId="125725"/>
</workbook>
</file>

<file path=xl/calcChain.xml><?xml version="1.0" encoding="utf-8"?>
<calcChain xmlns="http://schemas.openxmlformats.org/spreadsheetml/2006/main">
  <c r="D12" i="1"/>
  <c r="E11"/>
  <c r="D11"/>
  <c r="B11"/>
  <c r="G14" i="9"/>
  <c r="D14"/>
  <c r="E14" s="1"/>
  <c r="C14"/>
  <c r="G13"/>
  <c r="E13"/>
  <c r="G12"/>
  <c r="E12"/>
  <c r="G11"/>
  <c r="E11"/>
  <c r="G10"/>
  <c r="E10"/>
  <c r="G9"/>
  <c r="E9"/>
  <c r="G8"/>
  <c r="E8"/>
  <c r="G7"/>
  <c r="E7"/>
  <c r="G6"/>
  <c r="E6"/>
  <c r="G5"/>
  <c r="E5"/>
  <c r="E10" i="1"/>
  <c r="D10"/>
  <c r="B10"/>
  <c r="D13" i="8"/>
  <c r="E13" s="1"/>
  <c r="C13"/>
  <c r="G12"/>
  <c r="E12"/>
  <c r="G11"/>
  <c r="E11"/>
  <c r="G10"/>
  <c r="E10"/>
  <c r="G9"/>
  <c r="E9"/>
  <c r="G8"/>
  <c r="E8"/>
  <c r="G7"/>
  <c r="E7"/>
  <c r="G6"/>
  <c r="E6"/>
  <c r="G5"/>
  <c r="E5"/>
  <c r="B8" i="1"/>
  <c r="E9"/>
  <c r="D9"/>
  <c r="B9"/>
  <c r="D15" i="5"/>
  <c r="C15"/>
  <c r="G15" s="1"/>
  <c r="G14"/>
  <c r="E14"/>
  <c r="G13"/>
  <c r="E13"/>
  <c r="G12"/>
  <c r="E12"/>
  <c r="G11"/>
  <c r="E11"/>
  <c r="G10"/>
  <c r="E10"/>
  <c r="G9"/>
  <c r="E9"/>
  <c r="G8"/>
  <c r="E8"/>
  <c r="G7"/>
  <c r="E7"/>
  <c r="G6"/>
  <c r="E6"/>
  <c r="G5"/>
  <c r="E5"/>
  <c r="E8" i="1"/>
  <c r="E7"/>
  <c r="D7"/>
  <c r="B7"/>
  <c r="G14" i="4"/>
  <c r="C14"/>
  <c r="E14" s="1"/>
  <c r="E13"/>
  <c r="G12"/>
  <c r="C12"/>
  <c r="E12" s="1"/>
  <c r="G11"/>
  <c r="E11"/>
  <c r="G10"/>
  <c r="E10"/>
  <c r="G9"/>
  <c r="E9"/>
  <c r="G8"/>
  <c r="E8"/>
  <c r="G7"/>
  <c r="E7"/>
  <c r="G6"/>
  <c r="E6"/>
  <c r="G5"/>
  <c r="E5"/>
  <c r="E6" i="1"/>
  <c r="B6"/>
  <c r="D6"/>
  <c r="G12" i="7"/>
  <c r="C12"/>
  <c r="E12" s="1"/>
  <c r="G11"/>
  <c r="E11"/>
  <c r="G10"/>
  <c r="E10"/>
  <c r="G9"/>
  <c r="E9"/>
  <c r="G8"/>
  <c r="E8"/>
  <c r="G7"/>
  <c r="E7"/>
  <c r="G6"/>
  <c r="E6"/>
  <c r="G5"/>
  <c r="E5"/>
  <c r="E5" i="1"/>
  <c r="G5"/>
  <c r="B5"/>
  <c r="D5"/>
  <c r="G14" i="6"/>
  <c r="D14"/>
  <c r="E14" s="1"/>
  <c r="C14"/>
  <c r="G13"/>
  <c r="E13"/>
  <c r="G12"/>
  <c r="E12"/>
  <c r="G11"/>
  <c r="E11"/>
  <c r="G10"/>
  <c r="E10"/>
  <c r="G9"/>
  <c r="E9"/>
  <c r="G8"/>
  <c r="E8"/>
  <c r="G7"/>
  <c r="E7"/>
  <c r="G6"/>
  <c r="E6"/>
  <c r="G5"/>
  <c r="E5"/>
  <c r="G13" i="8" l="1"/>
  <c r="E15" i="5"/>
  <c r="C12" i="11" l="1"/>
  <c r="G14"/>
  <c r="C21"/>
  <c r="G24"/>
  <c r="G26"/>
  <c r="G29"/>
  <c r="F40"/>
  <c r="D15" i="1" l="1"/>
  <c r="E13" l="1"/>
  <c r="E14" s="1"/>
  <c r="E4"/>
  <c r="B14"/>
  <c r="C14" s="1"/>
  <c r="B13"/>
  <c r="C13" s="1"/>
  <c r="C11"/>
  <c r="C8"/>
  <c r="B4"/>
  <c r="C4" s="1"/>
  <c r="C6"/>
  <c r="C5"/>
  <c r="C9"/>
  <c r="D6" i="3"/>
  <c r="E6" s="1"/>
  <c r="C6"/>
  <c r="E5"/>
  <c r="E6" i="2"/>
  <c r="C6"/>
  <c r="D6"/>
  <c r="E5"/>
  <c r="A2" i="9"/>
  <c r="A2" i="8"/>
  <c r="A2" i="7"/>
  <c r="A2" i="6"/>
  <c r="A2" i="5"/>
  <c r="A2" i="4"/>
  <c r="A2" i="3"/>
  <c r="A2" i="2"/>
  <c r="A1" i="9"/>
  <c r="A1" i="8"/>
  <c r="A1" i="7"/>
  <c r="A1" i="6"/>
  <c r="A1" i="5"/>
  <c r="A1" i="4"/>
  <c r="A1" i="3"/>
  <c r="A1" i="2"/>
  <c r="C10" i="1" l="1"/>
  <c r="G10" s="1"/>
  <c r="F9"/>
  <c r="C7"/>
  <c r="G7" s="1"/>
  <c r="G9"/>
  <c r="G6"/>
  <c r="F6"/>
  <c r="G11"/>
  <c r="F11"/>
  <c r="F5"/>
  <c r="G4"/>
  <c r="G8"/>
  <c r="F8"/>
  <c r="F14"/>
  <c r="G14"/>
  <c r="G13"/>
  <c r="F13"/>
  <c r="E12"/>
  <c r="F4"/>
  <c r="F7" l="1"/>
  <c r="F10"/>
  <c r="B12"/>
  <c r="C12" s="1"/>
  <c r="F12" s="1"/>
  <c r="E15"/>
  <c r="B15" l="1"/>
  <c r="C15" s="1"/>
  <c r="G15" s="1"/>
  <c r="G12"/>
  <c r="F15" l="1"/>
  <c r="C32" i="11"/>
  <c r="F33"/>
</calcChain>
</file>

<file path=xl/sharedStrings.xml><?xml version="1.0" encoding="utf-8"?>
<sst xmlns="http://schemas.openxmlformats.org/spreadsheetml/2006/main" count="291" uniqueCount="215">
  <si>
    <t>里       別</t>
  </si>
  <si>
    <t>計畫核定             補助金額</t>
  </si>
  <si>
    <t>計畫金額</t>
  </si>
  <si>
    <t>本期支用金額</t>
  </si>
  <si>
    <t>累計支用金額</t>
  </si>
  <si>
    <t>經費執行率</t>
  </si>
  <si>
    <t>回饋金剩餘          金額</t>
  </si>
  <si>
    <t>備註</t>
  </si>
  <si>
    <t>新化區公所</t>
  </si>
  <si>
    <t>崙頂里</t>
  </si>
  <si>
    <t>全興里</t>
  </si>
  <si>
    <t>唪口里</t>
  </si>
  <si>
    <t>唪口里水電補助</t>
  </si>
  <si>
    <t>北勢里</t>
  </si>
  <si>
    <t>協興里</t>
  </si>
  <si>
    <t>豐榮里</t>
  </si>
  <si>
    <t>小計</t>
  </si>
  <si>
    <t>總計</t>
  </si>
  <si>
    <t>製表人員：           課室主管：               主辦會計：            機關首長：</t>
  </si>
  <si>
    <t>受補助單位</t>
    <phoneticPr fontId="3" type="noConversion"/>
  </si>
  <si>
    <t>計      畫      內      容</t>
    <phoneticPr fontId="3" type="noConversion"/>
  </si>
  <si>
    <t>項目</t>
    <phoneticPr fontId="3" type="noConversion"/>
  </si>
  <si>
    <t>計畫金額</t>
    <phoneticPr fontId="3" type="noConversion"/>
  </si>
  <si>
    <t>執行金額</t>
    <phoneticPr fontId="3" type="noConversion"/>
  </si>
  <si>
    <t>執行率%</t>
    <phoneticPr fontId="3" type="noConversion"/>
  </si>
  <si>
    <t>執行情況</t>
    <phoneticPr fontId="3" type="noConversion"/>
  </si>
  <si>
    <t>備註</t>
    <phoneticPr fontId="3" type="noConversion"/>
  </si>
  <si>
    <t>新化區</t>
    <phoneticPr fontId="3" type="noConversion"/>
  </si>
  <si>
    <t>(豐榮、協興、北勢、全興、崙頂)社區一般住租戶之基本水電費之部分補貼(含郵寄、雜支等作業費)</t>
    <phoneticPr fontId="3" type="noConversion"/>
  </si>
  <si>
    <t xml:space="preserve"> </t>
    <phoneticPr fontId="3" type="noConversion"/>
  </si>
  <si>
    <t>小計</t>
    <phoneticPr fontId="3" type="noConversion"/>
  </si>
  <si>
    <t>新化區       (唪口里)</t>
    <phoneticPr fontId="3" type="noConversion"/>
  </si>
  <si>
    <r>
      <t xml:space="preserve">唪口里社區一般住租戶之基本水電費之部分補貼 </t>
    </r>
    <r>
      <rPr>
        <b/>
        <sz val="12"/>
        <rFont val="標楷體"/>
        <family val="4"/>
        <charset val="136"/>
      </rPr>
      <t>（含郵寄、雜支等作業費）</t>
    </r>
    <phoneticPr fontId="3" type="noConversion"/>
  </si>
  <si>
    <t>備註</t>
    <phoneticPr fontId="3" type="noConversion"/>
  </si>
  <si>
    <t xml:space="preserve"> </t>
    <phoneticPr fontId="3" type="noConversion"/>
  </si>
  <si>
    <t>製表日期：106年1月3日</t>
    <phoneticPr fontId="1" type="noConversion"/>
  </si>
  <si>
    <t>元整</t>
    <phoneticPr fontId="3" type="noConversion"/>
  </si>
  <si>
    <t>105年度永康垃圾資源回收(焚化)廠營運回饋金補助本區唪口里總經費</t>
    <phoneticPr fontId="3" type="noConversion"/>
  </si>
  <si>
    <t>唪口里社區一般住租戶之基本水電費之部分補貼 （含郵寄、雜支等作業費）</t>
    <phoneticPr fontId="3" type="noConversion"/>
  </si>
  <si>
    <t>唪口里環保義工隊辦理環保教育宣導暨觀摩活動</t>
    <phoneticPr fontId="3" type="noConversion"/>
  </si>
  <si>
    <t>唪口里環境清潔綠美化(購置所需物品及僱工)</t>
    <phoneticPr fontId="1" type="noConversion"/>
  </si>
  <si>
    <t>唪口社區發展協會媽媽教室辦理全里婦女環保教育宣導暨觀摩活動</t>
    <phoneticPr fontId="3" type="noConversion"/>
  </si>
  <si>
    <t>唪口里監視系統裝設維修工程</t>
    <phoneticPr fontId="1" type="noConversion"/>
  </si>
  <si>
    <t>唪口社區發展協會長壽會辦理全里長者環保教育宣導暨觀摩活動</t>
    <phoneticPr fontId="3" type="noConversion"/>
  </si>
  <si>
    <t>唪口里轄區道路路面及水溝整修、維護工程</t>
    <phoneticPr fontId="3" type="noConversion"/>
  </si>
  <si>
    <t>唪口里</t>
    <phoneticPr fontId="3" type="noConversion"/>
  </si>
  <si>
    <t>唪口社區發展協會辦理全里環保教育宣導暨觀摩活動</t>
    <phoneticPr fontId="1" type="noConversion"/>
  </si>
  <si>
    <t>備註</t>
    <phoneticPr fontId="3" type="noConversion"/>
  </si>
  <si>
    <t>金     額</t>
    <phoneticPr fontId="3" type="noConversion"/>
  </si>
  <si>
    <t>計 畫 項 目</t>
    <phoneticPr fontId="3" type="noConversion"/>
  </si>
  <si>
    <t>里/單位別</t>
    <phoneticPr fontId="3" type="noConversion"/>
  </si>
  <si>
    <t>105年度永康垃圾資源回收(焚化)廠營運回饋金補助本區總經費</t>
    <phoneticPr fontId="3" type="noConversion"/>
  </si>
  <si>
    <t>小   計</t>
    <phoneticPr fontId="3" type="noConversion"/>
  </si>
  <si>
    <t>崙頂社區發展協會辦理節慶活動(父親節、母親節、重陽節、中秋節…等)結合環保教育宣導</t>
    <phoneticPr fontId="1" type="noConversion"/>
  </si>
  <si>
    <t>崙頂社區發展協會辦理全里環保教育、觀摩活動</t>
    <phoneticPr fontId="1" type="noConversion"/>
  </si>
  <si>
    <t>崙頂社區發展協會下巡守隊辦理環保教育、觀摩活動</t>
    <phoneticPr fontId="1" type="noConversion"/>
  </si>
  <si>
    <t>崙頂社區發展協會下媽媽教室辦理全里媽媽環保教育、觀摩活動</t>
    <phoneticPr fontId="1" type="noConversion"/>
  </si>
  <si>
    <t>崙頂社區發展協會下長壽會辦理全里長者環保教育、觀摩活動</t>
    <phoneticPr fontId="1" type="noConversion"/>
  </si>
  <si>
    <t>崙頂里環保義工隊辦理環保教育觀摩活動</t>
    <phoneticPr fontId="1" type="noConversion"/>
  </si>
  <si>
    <t>(豐榮、協興、北勢、全興、崙頂)社區一般住租戶之基本水電費之部分補貼（含郵寄、雜支等作業費）</t>
    <phoneticPr fontId="3" type="noConversion"/>
  </si>
  <si>
    <t>新化區</t>
    <phoneticPr fontId="3" type="noConversion"/>
  </si>
  <si>
    <t>崙頂里活動中心及里內公共設施整修及設備添購維修</t>
    <phoneticPr fontId="1" type="noConversion"/>
  </si>
  <si>
    <t>小計</t>
    <phoneticPr fontId="3" type="noConversion"/>
  </si>
  <si>
    <t>崙頂里監視器設備維修及新設</t>
    <phoneticPr fontId="1" type="noConversion"/>
  </si>
  <si>
    <t>豐榮里辦理環保義工隊環保教育觀摩活動</t>
    <phoneticPr fontId="1" type="noConversion"/>
  </si>
  <si>
    <t>柏油鋪設、維修及排水溝興建、維修工程</t>
    <phoneticPr fontId="1" type="noConversion"/>
  </si>
  <si>
    <t>崙頂里</t>
    <phoneticPr fontId="3" type="noConversion"/>
  </si>
  <si>
    <t>補助豐榮社區發展協會媽媽教室辦理環境保護教育宣導活動(如觀摩、研習、教育、宣導等)</t>
    <phoneticPr fontId="1" type="noConversion"/>
  </si>
  <si>
    <t>補助豐榮社區發展協會長壽會辦理全里老人環境保護教育宣導活動(如觀摩、研習、教育、宣導等)</t>
    <phoneticPr fontId="1" type="noConversion"/>
  </si>
  <si>
    <t>補助豐榮社區發展協會社團辦理全體里民環境保護教育宣導活動(如觀摩、研習、教育、宣導等)</t>
    <phoneticPr fontId="1" type="noConversion"/>
  </si>
  <si>
    <t>補助里辦公處辦理父親節餐會活動</t>
    <phoneticPr fontId="1" type="noConversion"/>
  </si>
  <si>
    <t>全興里社區辦理節慶活動(父親節、母親節、重陽節、中秋節…等)結合環保教育宣導</t>
    <phoneticPr fontId="1" type="noConversion"/>
  </si>
  <si>
    <t>豐榮里辦理環境整頓僱工</t>
    <phoneticPr fontId="1" type="noConversion"/>
  </si>
  <si>
    <t>全興社區巡守隊辦理環保教育宣導暨觀摩活動，以及設備採購、勤務講習訓練</t>
    <phoneticPr fontId="3" type="noConversion"/>
  </si>
  <si>
    <t>豐榮里辦理環境整頓購置所需物品</t>
    <phoneticPr fontId="1" type="noConversion"/>
  </si>
  <si>
    <t>全興環保義工隊環保教育宣導暨觀摩活動</t>
    <phoneticPr fontId="1" type="noConversion"/>
  </si>
  <si>
    <t>豐榮里轄內監視系統整修費</t>
    <phoneticPr fontId="1" type="noConversion"/>
  </si>
  <si>
    <t>全興社區長壽會辦理全里環保教育宣導暨觀摩活動</t>
    <phoneticPr fontId="1" type="noConversion"/>
  </si>
  <si>
    <t>豐榮里道路柏油鋪設與排水溝整修工程</t>
    <phoneticPr fontId="1" type="noConversion"/>
  </si>
  <si>
    <t>豐榮里</t>
    <phoneticPr fontId="3" type="noConversion"/>
  </si>
  <si>
    <t>全興社區發展協會辦理全里環保教育宣導暨觀摩活動</t>
    <phoneticPr fontId="1" type="noConversion"/>
  </si>
  <si>
    <t>全興里監視系統增設及維修</t>
    <phoneticPr fontId="1" type="noConversion"/>
  </si>
  <si>
    <t>北勢里辦理環保教育宣導暨里民聯誼活動</t>
    <phoneticPr fontId="1" type="noConversion"/>
  </si>
  <si>
    <t>全興里道路柏油鋪設維修及排水溝興建維修工程</t>
    <phoneticPr fontId="1" type="noConversion"/>
  </si>
  <si>
    <t>全興里</t>
    <phoneticPr fontId="3" type="noConversion"/>
  </si>
  <si>
    <t>北勢社區巡守隊辦理環保教育宣導暨觀摩活動及購置裝備</t>
    <phoneticPr fontId="1" type="noConversion"/>
  </si>
  <si>
    <t>北勢社區環保義工隊辦理環保教育宣導觀摩暨親子聯誼活動</t>
    <phoneticPr fontId="1" type="noConversion"/>
  </si>
  <si>
    <t>協興里監視系統維修工程</t>
    <phoneticPr fontId="1" type="noConversion"/>
  </si>
  <si>
    <t>北勢社區媽媽教室辦理全里婦女環保教育宣導暨觀摩活動</t>
    <phoneticPr fontId="1" type="noConversion"/>
  </si>
  <si>
    <t>協興里辦理節慶(母親節、父親節、中秋節、重陽節)結合環保教育宣導</t>
    <phoneticPr fontId="1" type="noConversion"/>
  </si>
  <si>
    <t>北勢社區長壽會辦理全里長者環保教育宣導暨觀摩活動</t>
    <phoneticPr fontId="1" type="noConversion"/>
  </si>
  <si>
    <t>協興里社區環保義工隊辦理環保教育宣導暨觀摩活動</t>
    <phoneticPr fontId="1" type="noConversion"/>
  </si>
  <si>
    <t>北勢社區發展協會辦理全里環保教育宣導暨觀摩活動</t>
    <phoneticPr fontId="1" type="noConversion"/>
  </si>
  <si>
    <t>協興里社區發展協會媽媽教室辦理環保教育宣導暨觀摩活動</t>
    <phoneticPr fontId="1" type="noConversion"/>
  </si>
  <si>
    <t>北勢里辦理美化社區製作家戶不銹鋼信箱</t>
    <phoneticPr fontId="1" type="noConversion"/>
  </si>
  <si>
    <t>協興里社區發展協會長壽會辦理全里長者環保教育宣導暨觀摩活動</t>
    <phoneticPr fontId="1" type="noConversion"/>
  </si>
  <si>
    <t>北勢里辦理環境清潔綠美化(購置所需物品及僱工)</t>
    <phoneticPr fontId="1" type="noConversion"/>
  </si>
  <si>
    <t>協興里社區發展協會辦理全里里民環保教育宣導暨觀摩活動</t>
    <phoneticPr fontId="1" type="noConversion"/>
  </si>
  <si>
    <t>北勢里辦理親子遊樂設施、指示牌維修</t>
    <phoneticPr fontId="1" type="noConversion"/>
  </si>
  <si>
    <t>協興里活動中心設施維修及設備添購</t>
    <phoneticPr fontId="1" type="noConversion"/>
  </si>
  <si>
    <t>北勢里道路柏油鋪設、水銀燈裝設及排水溝、監視器整修維護工程</t>
    <phoneticPr fontId="3" type="noConversion"/>
  </si>
  <si>
    <t>北勢里</t>
    <phoneticPr fontId="3" type="noConversion"/>
  </si>
  <si>
    <t>協興里鋪設道路柏油及排水溝整修、維護及疏濬工程</t>
    <phoneticPr fontId="1" type="noConversion"/>
  </si>
  <si>
    <t>協興里</t>
    <phoneticPr fontId="3" type="noConversion"/>
  </si>
  <si>
    <t xml:space="preserve">臺南市新化區公所暨唪口里辦理105年度永康垃圾資源回收(焚化)廠營運回饋金使用計畫書                                                         </t>
    <phoneticPr fontId="3" type="noConversion"/>
  </si>
  <si>
    <t>臺南市新化區暨唪口里辦理
「105年度臺南市永康垃圾資源回收(焚化)場營運階段回饋金」1-12月份執行情況表</t>
    <phoneticPr fontId="1" type="noConversion"/>
  </si>
  <si>
    <t>105/11/18籃球架換新10.21＄40,000</t>
    <phoneticPr fontId="1" type="noConversion"/>
  </si>
  <si>
    <t>105/11/29環保義工環保教育觀摩活動(臺東焚化廠.森林公園)11/12-13＄99,600</t>
    <phoneticPr fontId="1" type="noConversion"/>
  </si>
  <si>
    <t>1.105/8/29環保教育觀摩活動(知本溫泉、卑南)4/14-15$20,000
2.105/11/9全里長者環保教育觀摩活動(虎頭山.八斗子社區)10.27-28＄59,200</t>
    <phoneticPr fontId="1" type="noConversion"/>
  </si>
  <si>
    <t>105/11/9媽媽教室環保觀摩活動(勝興車站.明德社區)10.29-30＄50,000</t>
    <phoneticPr fontId="1" type="noConversion"/>
  </si>
  <si>
    <t>1.105/8/29環保教育觀摩活動(初鹿牧場、立川漁場)4/30-5/2$40,000</t>
  </si>
  <si>
    <t>1.105/10/21社區發展協會辦理全里環保教育、觀摩活動(福安宮.社頂公園)10/2＄99,000</t>
    <phoneticPr fontId="1" type="noConversion"/>
  </si>
  <si>
    <t>1.105/8/29崙頂里母親表揚晚會暨環保教育宣導5/1$30,000
2.105/8/29崙頂里父親表揚晚會暨環保教育宣導7/30＄30,000
3.105/10/21崙頂里重陽聯歡晚會暨環保教育宣導10/1＄21,000
4.105/9/26崙頂里中秋聯歡晚會暨環保教育宣導9/10＄98,000</t>
    <phoneticPr fontId="1" type="noConversion"/>
  </si>
  <si>
    <t>崙頂里活動中心及里內公共設施整修及設備添購維修</t>
  </si>
  <si>
    <t>崙頂里環保義工隊辦理環保教育觀摩活動</t>
  </si>
  <si>
    <t>崙頂社區發展協會下長壽會辦理全里長者環保教育、觀摩活動</t>
  </si>
  <si>
    <t>崙頂社區發展協會下媽媽教室辦理全里媽媽環保教育、觀摩活動</t>
  </si>
  <si>
    <t>崙頂社區發展協會下巡守隊辦理環保教育、觀摩活動</t>
  </si>
  <si>
    <t>崙頂社區發展協會辦理全里環保教育、觀摩活動</t>
  </si>
  <si>
    <t>崙頂社區發展協會辦理節慶活動(父親節、母親節、重陽節、中秋節…等)結合環保教育宣導</t>
  </si>
  <si>
    <t>受補助單位</t>
    <phoneticPr fontId="3" type="noConversion"/>
  </si>
  <si>
    <t>計      畫      內      容</t>
    <phoneticPr fontId="3" type="noConversion"/>
  </si>
  <si>
    <t>項目</t>
    <phoneticPr fontId="3" type="noConversion"/>
  </si>
  <si>
    <t>計畫金額</t>
    <phoneticPr fontId="3" type="noConversion"/>
  </si>
  <si>
    <t>執行金額</t>
    <phoneticPr fontId="3" type="noConversion"/>
  </si>
  <si>
    <t>執行率%</t>
    <phoneticPr fontId="3" type="noConversion"/>
  </si>
  <si>
    <t>執行情況</t>
    <phoneticPr fontId="3" type="noConversion"/>
  </si>
  <si>
    <t>保留款</t>
    <phoneticPr fontId="1" type="noConversion"/>
  </si>
  <si>
    <t>新化區        (崙頂里)</t>
    <phoneticPr fontId="3" type="noConversion"/>
  </si>
  <si>
    <t>崙頂里柏油鋪設、維修及排水溝興建、維修工程</t>
    <phoneticPr fontId="3" type="noConversion"/>
  </si>
  <si>
    <t>崙頂里監視系統維修新設</t>
    <phoneticPr fontId="3" type="noConversion"/>
  </si>
  <si>
    <t>小計</t>
    <phoneticPr fontId="3" type="noConversion"/>
  </si>
  <si>
    <t>保留款</t>
    <phoneticPr fontId="3" type="noConversion"/>
  </si>
  <si>
    <t>全興里</t>
    <phoneticPr fontId="3" type="noConversion"/>
  </si>
  <si>
    <t>全興里道路柏油鋪設維修及排水溝興建維修工程</t>
  </si>
  <si>
    <t>全興里監視系統增設及維修</t>
  </si>
  <si>
    <t>105.12.6全興里監視系統維修＄54,200(103年勻支11,965元;104年勻支27,400元;105年勻支14,235元)</t>
    <phoneticPr fontId="1" type="noConversion"/>
  </si>
  <si>
    <t>全興社區發展協會辦理全里環保教育宣導暨觀摩活動</t>
  </si>
  <si>
    <t>1.105/9/1環保社區觀摩活動(105.7.23-24)鹽水.和平＄100,000</t>
    <phoneticPr fontId="1" type="noConversion"/>
  </si>
  <si>
    <t>全興社區長壽會辦理全里環保教育宣導暨觀摩活動</t>
  </si>
  <si>
    <t>1.05/8/29環保社區觀摩活動(105.3.22)鳳山鳳誠社區＄40,000
2.105/9/26環保社區觀摩活動(105.9.3)苗栗明德社區＄30,000
3.105/12/5環保社區觀摩活動(105.11.5)恆春大光社區＄30,000</t>
    <phoneticPr fontId="1" type="noConversion"/>
  </si>
  <si>
    <t>全興環保義工隊環保教育宣導暨觀摩活動</t>
  </si>
  <si>
    <t>1.105/8/29環保教育觀摩活動(105.6.5)竹山社寮社區＄36,500
2.105/10/11環保教育觀摩活動(105.9.25)惠蓀林場＄37,440</t>
    <phoneticPr fontId="1" type="noConversion"/>
  </si>
  <si>
    <t>全興社區巡守隊辦理環保教育宣導暨觀摩活動，以及設備採購、勤務講習訓練</t>
  </si>
  <si>
    <t>105/12/15全興社區巡守隊環保社區觀摩活動(車埕.東埔)12.2-3＄70,000</t>
    <phoneticPr fontId="1" type="noConversion"/>
  </si>
  <si>
    <t>全興里社區辦理節慶活動(父親節、母親節、重陽節、中秋節…等)結合環保教育宣導</t>
  </si>
  <si>
    <t>1.105/10/4統一社區中秋聯歡晚會暨資源回收活動(105.9.10)＄30,000
2.105/10/21重陽節聯歡晚會暨愛地球節能減碳資源回收活動(105.10.6)＄30,000</t>
    <phoneticPr fontId="1" type="noConversion"/>
  </si>
  <si>
    <t>新化區        (唪口里)</t>
    <phoneticPr fontId="3" type="noConversion"/>
  </si>
  <si>
    <t>唪口里轄區道路路面及水溝整修、維護工程</t>
  </si>
  <si>
    <t>唪口里監視系統裝設維修工程</t>
    <phoneticPr fontId="3" type="noConversion"/>
  </si>
  <si>
    <t>105.11.28監視器監視器調變主機、電源貫入器、混波器及工資等維修費用＄40,400(105年勻支12,811元)</t>
    <phoneticPr fontId="1" type="noConversion"/>
  </si>
  <si>
    <t>唪口社區發展協會辦理全里環保教育宣導暨觀摩活動</t>
  </si>
  <si>
    <t>1.105/12/1環保教育活動(松鶴社區)11.19-20＄60,000</t>
    <phoneticPr fontId="1" type="noConversion"/>
  </si>
  <si>
    <t>唪口社區發展協會長壽會辦理全里長者環保教育宣導暨觀摩活動</t>
  </si>
  <si>
    <t>106/1/1環保教育活動(苗栗忠孝社區)12.7-8＄80,000</t>
    <phoneticPr fontId="1" type="noConversion"/>
  </si>
  <si>
    <t>唪口社區發展協會媽媽教室辦理全里婦女環保教育宣導暨觀摩活動</t>
  </si>
  <si>
    <t>105/10/18環保教育活動(苗栗蓬萊社區.東和社區)10.1-2＄60,000</t>
    <phoneticPr fontId="1" type="noConversion"/>
  </si>
  <si>
    <t>唪口里環保義工隊辦理環保教育宣導暨觀摩活動</t>
  </si>
  <si>
    <t>105/11/10環保觀摩教育活動(明德.菁埔社區)10.27-28＄9,9600</t>
    <phoneticPr fontId="1" type="noConversion"/>
  </si>
  <si>
    <t>唪口里環境清潔綠美化(購置所需物品及僱工)</t>
  </si>
  <si>
    <t>1.105/12/22辦理環境整頓雇工支出-2人(鍾金龍.陳彥維)105/12/19-20＄4,608</t>
    <phoneticPr fontId="1" type="noConversion"/>
  </si>
  <si>
    <t>唪口里
（含郵寄、雜支等作業費）</t>
    <phoneticPr fontId="3" type="noConversion"/>
  </si>
  <si>
    <t>唪口里社區一般住租戶之基本水電費之部分補貼 （含郵寄、雜支等作業費）</t>
    <phoneticPr fontId="3" type="noConversion"/>
  </si>
  <si>
    <t>目前均未撥款，請准予保留</t>
    <phoneticPr fontId="1" type="noConversion"/>
  </si>
  <si>
    <t>新化區      (北勢里)</t>
    <phoneticPr fontId="3" type="noConversion"/>
  </si>
  <si>
    <t>北勢里道路柏油鋪設、水銀燈裝設及排水溝、監視器整修維護工程</t>
  </si>
  <si>
    <t>105.12.22排水溝修復工程(北勢里116-1號後面)＄97380(105年勻支73051元)</t>
    <phoneticPr fontId="1" type="noConversion"/>
  </si>
  <si>
    <t>北勢里辦理親子遊樂設施、指示牌維修</t>
  </si>
  <si>
    <t>105/11/10北勢里永新社區B區遊樂設備裝設(105.4.25)＄39350</t>
    <phoneticPr fontId="1" type="noConversion"/>
  </si>
  <si>
    <t>北勢里辦理環境清潔綠美化(購置所需物品及僱工)</t>
  </si>
  <si>
    <t>1.105/10/20北勢里僱工鄭水智等2人環境整頓工資(105/10/6-10/13)＄16030
2.105/11/22北勢里僱工鄭水智等2人環境整頓工資(105/11/11-11/16)＄16872
3.105/12/27北勢里永新社區環境綠美化工程(種植毛柿及工資)＄22600</t>
    <phoneticPr fontId="1" type="noConversion"/>
  </si>
  <si>
    <t>北勢里辦理美化社區製作家戶不銹鋼信箱</t>
  </si>
  <si>
    <t>1.105/12/1911.7美化社區裝設信箱(103*950元)2.3鄰＄97850</t>
    <phoneticPr fontId="1" type="noConversion"/>
  </si>
  <si>
    <t>北勢社區發展協會辦理全里環保教育宣導暨觀摩活動</t>
  </si>
  <si>
    <t>105/10/21綠美化優良社區觀摩活動10.9-10宜蘭外澳社區＄60000</t>
    <phoneticPr fontId="1" type="noConversion"/>
  </si>
  <si>
    <t>北勢社區長壽會辦理全里長者環保教育宣導暨觀摩活動</t>
  </si>
  <si>
    <t>1.105/8/29長壽會辦理綠美化優良社區觀摩活動(105.4.24)屏東成功＄40000
2.105/12/5長壽會辦理綠美化優良社區觀摩活動(105.11.26)南投中山社區＄40000</t>
    <phoneticPr fontId="1" type="noConversion"/>
  </si>
  <si>
    <t>北勢社區媽媽教室辦理全里婦女環保教育宣導暨觀摩活動</t>
  </si>
  <si>
    <t>105/12/19媽媽教室綠美化優良社區觀摩活動(瑞里.瑞峰社區)12.10-11</t>
    <phoneticPr fontId="1" type="noConversion"/>
  </si>
  <si>
    <t>北勢社區環保義工隊辦理環保教育宣導觀摩暨親子聯誼活動</t>
    <phoneticPr fontId="1" type="noConversion"/>
  </si>
  <si>
    <t>105/8/29環保義工隊綠美化優良社區觀摩活動(古坑.埔里)5/20-21＄60000</t>
    <phoneticPr fontId="1" type="noConversion"/>
  </si>
  <si>
    <t>北勢社區巡守隊辦理環保教育宣導暨觀摩活動及購置裝備</t>
  </si>
  <si>
    <t>105/12/20巡守隊環保觀摩教育活動(逐鹿社區.同富社區)11/19-20＄30000</t>
    <phoneticPr fontId="1" type="noConversion"/>
  </si>
  <si>
    <t>北勢里辦理環保教育宣導暨里民聯誼活動</t>
  </si>
  <si>
    <t>新化區      (協興里)</t>
    <phoneticPr fontId="3" type="noConversion"/>
  </si>
  <si>
    <t>協興里鋪設道路柏油及排水溝整修、維護及疏濬工程</t>
  </si>
  <si>
    <t>協興里活動中心設施維修及設備添購</t>
  </si>
  <si>
    <t>105/12/15活動中心採光罩設置＄39,000(104年勻支30,000，105年勻支9,000)</t>
  </si>
  <si>
    <t>協興里社區發展協會辦理全里里民環保教育宣導暨觀摩活動</t>
  </si>
  <si>
    <t>協興里社區發展協會長壽會辦理全里長者環保教育宣導暨觀摩活動</t>
  </si>
  <si>
    <t>105/10/18環保教育暨重陽節聯歡晚會9.30＄70000</t>
    <phoneticPr fontId="1" type="noConversion"/>
  </si>
  <si>
    <t>協興里社區發展協會媽媽教室辦理環保教育宣導暨觀摩活動</t>
  </si>
  <si>
    <t>協興里社區環保義工隊辦理環保教育宣導暨觀摩活動</t>
  </si>
  <si>
    <t>協興里辦理節慶(母親節、父親節、中秋節、重陽節)結合環保教育宣導</t>
  </si>
  <si>
    <t>協興里監視系統維修工程</t>
    <phoneticPr fontId="1" type="noConversion"/>
  </si>
  <si>
    <t>105/12/29監視器維修
(103勻支46,770元;104勻支8,636元;105勻支43,154元)(應支出)</t>
    <phoneticPr fontId="1" type="noConversion"/>
  </si>
  <si>
    <t>新化區       (豐榮里)</t>
    <phoneticPr fontId="3" type="noConversion"/>
  </si>
  <si>
    <t>豐榮里道路柏油鋪設與排水溝整修工程</t>
  </si>
  <si>
    <t>豐榮里轄內監視系統整修費</t>
  </si>
  <si>
    <t>豐榮里辦理環境整頓購置所需物品</t>
  </si>
  <si>
    <t>1.105/9/13豐榮里用於環境整理除草(固殺草.巴拉刈.立農春)＄65330</t>
    <phoneticPr fontId="1" type="noConversion"/>
  </si>
  <si>
    <t>豐榮里辦理環境整頓僱工</t>
  </si>
  <si>
    <t>1.105/8/29辦理環境整頓雇工支出-3人(陳方杏.王德琴.沈文志)105/7/11-15＄15288
2.105/9/23辦理環境整頓雇工支出-3人(陳方杏.王德琴.沈文志)105/9/5-9＄15288
3.105/10/27辦理環境整頓雇工支出-3人(陳方杏.王德琴.沈文志)105/10/11-15＄15288</t>
    <phoneticPr fontId="1" type="noConversion"/>
  </si>
  <si>
    <t>補助里辦公處辦理父親節餐會活動</t>
  </si>
  <si>
    <t>1.105/8/29105年父親節餐會活動7/31＄80250</t>
    <phoneticPr fontId="1" type="noConversion"/>
  </si>
  <si>
    <t>補助豐榮社區發展協會社團辦理全體里民環境保護教育宣導活動(如觀摩、研習、教育、宣導等)</t>
  </si>
  <si>
    <t>1.105/8/29環保教育觀摩活動(桃米社區)3.13-14＄87992
2.105/11/17環保教育觀摩活動(員林復興社區)11.6＄72008</t>
    <phoneticPr fontId="1" type="noConversion"/>
  </si>
  <si>
    <t>補助豐榮社區發展協會長壽會辦理全里老人環境保護教育宣導活動(如觀摩、研習、教育、宣導等)</t>
  </si>
  <si>
    <t>105/12/1環保教育參訪活動(台東寶桑社區)11.20-21＄80000</t>
    <phoneticPr fontId="1" type="noConversion"/>
  </si>
  <si>
    <t>補助豐榮社區發展協會媽媽教室辦理環境保護教育宣導活動(如觀摩、研習、教育、宣導等)</t>
  </si>
  <si>
    <t>105/8/29環保教育觀摩活動(新峯社區)105.4.10＄19609</t>
    <phoneticPr fontId="1" type="noConversion"/>
  </si>
  <si>
    <t>豐榮里辦理環保義工隊環保教育觀摩活動</t>
  </si>
  <si>
    <t>1.105/8/29環保教育觀摩活動(大甲頂店社區)105.5.27-28＄99800
2.105/9/21環保教育觀摩活動(布袋好美里社區)105.9.10＄35698</t>
    <phoneticPr fontId="1" type="noConversion"/>
  </si>
  <si>
    <t>依據臺南市政府環境保護局105年4月14日府環廢字第1050379811號函</t>
    <phoneticPr fontId="1" type="noConversion"/>
  </si>
  <si>
    <t>計畫書於臺南市政府105年04月14日府環廢字第1050379811號函同意在案</t>
    <phoneticPr fontId="1" type="noConversion"/>
  </si>
</sst>
</file>

<file path=xl/styles.xml><?xml version="1.0" encoding="utf-8"?>
<styleSheet xmlns="http://schemas.openxmlformats.org/spreadsheetml/2006/main">
  <numFmts count="5">
    <numFmt numFmtId="42" formatCode="_-&quot;$&quot;* #,##0_-;\-&quot;$&quot;* #,##0_-;_-&quot;$&quot;* &quot;-&quot;_-;_-@_-"/>
    <numFmt numFmtId="176" formatCode="&quot;$&quot;#,##0"/>
    <numFmt numFmtId="177" formatCode="#,##0_ "/>
    <numFmt numFmtId="178" formatCode="#,##0_);[Red]\(#,##0\)"/>
    <numFmt numFmtId="179" formatCode="&quot;製&quot;&quot;表&quot;&quot;日&quot;&quot;期&quot;\:[$-404]e&quot;年&quot;m&quot;月&quot;d&quot;日&quot;"/>
  </numFmts>
  <fonts count="3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17"/>
      <name val="標楷體"/>
      <family val="4"/>
      <charset val="136"/>
    </font>
    <font>
      <sz val="10"/>
      <name val="標楷體"/>
      <family val="4"/>
      <charset val="136"/>
    </font>
    <font>
      <sz val="8"/>
      <name val="標楷體"/>
      <family val="4"/>
      <charset val="136"/>
    </font>
    <font>
      <sz val="16"/>
      <name val="標楷體"/>
      <family val="4"/>
      <charset val="136"/>
    </font>
    <font>
      <sz val="16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6"/>
      <color rgb="FFFF0000"/>
      <name val="標楷體"/>
      <family val="4"/>
      <charset val="136"/>
    </font>
    <font>
      <sz val="17"/>
      <color theme="1"/>
      <name val="標楷體"/>
      <family val="4"/>
      <charset val="136"/>
    </font>
    <font>
      <sz val="9"/>
      <name val="標楷體"/>
      <family val="4"/>
      <charset val="136"/>
    </font>
    <font>
      <sz val="9"/>
      <color theme="1"/>
      <name val="標楷體"/>
      <family val="4"/>
      <charset val="136"/>
    </font>
    <font>
      <b/>
      <sz val="12"/>
      <color theme="1"/>
      <name val="新細明體"/>
      <family val="2"/>
      <charset val="136"/>
      <scheme val="minor"/>
    </font>
    <font>
      <sz val="14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4"/>
      <name val="標楷體"/>
      <family val="4"/>
      <charset val="136"/>
    </font>
    <font>
      <sz val="12"/>
      <color indexed="10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4"/>
      <color indexed="10"/>
      <name val="標楷體"/>
      <family val="4"/>
      <charset val="136"/>
    </font>
    <font>
      <sz val="13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indexed="10"/>
      <name val="新細明體"/>
      <family val="1"/>
      <charset val="136"/>
    </font>
    <font>
      <sz val="12"/>
      <color theme="1"/>
      <name val="標楷體"/>
      <family val="4"/>
      <charset val="136"/>
    </font>
    <font>
      <sz val="20"/>
      <name val="標楷體"/>
      <family val="4"/>
      <charset val="136"/>
    </font>
    <font>
      <sz val="10"/>
      <color theme="1"/>
      <name val="標楷體"/>
      <family val="4"/>
      <charset val="136"/>
    </font>
    <font>
      <sz val="10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81">
    <xf numFmtId="0" fontId="0" fillId="0" borderId="0" xfId="0">
      <alignment vertical="center"/>
    </xf>
    <xf numFmtId="0" fontId="0" fillId="0" borderId="0" xfId="0" applyAlignment="1">
      <alignment vertical="center"/>
    </xf>
    <xf numFmtId="0" fontId="9" fillId="0" borderId="12" xfId="1" applyFont="1" applyBorder="1" applyAlignment="1">
      <alignment horizontal="center" vertical="center"/>
    </xf>
    <xf numFmtId="176" fontId="9" fillId="0" borderId="12" xfId="1" applyNumberFormat="1" applyFont="1" applyBorder="1" applyAlignment="1">
      <alignment horizontal="center" vertical="center" wrapText="1"/>
    </xf>
    <xf numFmtId="176" fontId="9" fillId="0" borderId="12" xfId="1" applyNumberFormat="1" applyFont="1" applyBorder="1" applyAlignment="1">
      <alignment horizontal="center" vertical="center"/>
    </xf>
    <xf numFmtId="42" fontId="9" fillId="0" borderId="12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176" fontId="9" fillId="0" borderId="1" xfId="1" applyNumberFormat="1" applyFont="1" applyBorder="1">
      <alignment vertical="center"/>
    </xf>
    <xf numFmtId="10" fontId="9" fillId="0" borderId="1" xfId="1" applyNumberFormat="1" applyFont="1" applyBorder="1">
      <alignment vertical="center"/>
    </xf>
    <xf numFmtId="0" fontId="9" fillId="0" borderId="1" xfId="1" applyFont="1" applyBorder="1">
      <alignment vertical="center"/>
    </xf>
    <xf numFmtId="10" fontId="9" fillId="0" borderId="12" xfId="1" applyNumberFormat="1" applyFont="1" applyBorder="1" applyAlignment="1">
      <alignment horizontal="center" vertical="center" wrapText="1"/>
    </xf>
    <xf numFmtId="176" fontId="9" fillId="2" borderId="12" xfId="1" applyNumberFormat="1" applyFont="1" applyFill="1" applyBorder="1" applyAlignment="1">
      <alignment horizontal="center" vertical="center"/>
    </xf>
    <xf numFmtId="176" fontId="10" fillId="2" borderId="1" xfId="1" applyNumberFormat="1" applyFont="1" applyFill="1" applyBorder="1">
      <alignment vertical="center"/>
    </xf>
    <xf numFmtId="176" fontId="10" fillId="0" borderId="1" xfId="1" applyNumberFormat="1" applyFont="1" applyBorder="1">
      <alignment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>
      <alignment vertical="center"/>
    </xf>
    <xf numFmtId="0" fontId="11" fillId="0" borderId="1" xfId="1" applyFont="1" applyBorder="1" applyAlignment="1">
      <alignment horizontal="center" vertical="center" wrapText="1"/>
    </xf>
    <xf numFmtId="176" fontId="12" fillId="2" borderId="1" xfId="1" applyNumberFormat="1" applyFont="1" applyFill="1" applyBorder="1">
      <alignment vertical="center"/>
    </xf>
    <xf numFmtId="0" fontId="2" fillId="0" borderId="0" xfId="1">
      <alignment vertical="center"/>
    </xf>
    <xf numFmtId="0" fontId="4" fillId="0" borderId="0" xfId="1" applyFont="1">
      <alignment vertical="center"/>
    </xf>
    <xf numFmtId="0" fontId="9" fillId="0" borderId="0" xfId="1" applyFont="1">
      <alignment vertical="center"/>
    </xf>
    <xf numFmtId="176" fontId="9" fillId="0" borderId="1" xfId="1" applyNumberFormat="1" applyFont="1" applyBorder="1">
      <alignment vertical="center"/>
    </xf>
    <xf numFmtId="10" fontId="9" fillId="0" borderId="1" xfId="1" applyNumberFormat="1" applyFont="1" applyBorder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42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2" fontId="4" fillId="0" borderId="1" xfId="0" applyNumberFormat="1" applyFont="1" applyBorder="1">
      <alignment vertical="center"/>
    </xf>
    <xf numFmtId="10" fontId="4" fillId="0" borderId="1" xfId="0" applyNumberFormat="1" applyFont="1" applyBorder="1">
      <alignment vertical="center"/>
    </xf>
    <xf numFmtId="0" fontId="8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42" fontId="4" fillId="0" borderId="5" xfId="0" applyNumberFormat="1" applyFont="1" applyBorder="1">
      <alignment vertical="center"/>
    </xf>
    <xf numFmtId="10" fontId="4" fillId="0" borderId="5" xfId="0" applyNumberFormat="1" applyFont="1" applyBorder="1">
      <alignment vertical="center"/>
    </xf>
    <xf numFmtId="0" fontId="8" fillId="0" borderId="6" xfId="0" applyFont="1" applyBorder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6" xfId="0" applyFont="1" applyBorder="1">
      <alignment vertical="center"/>
    </xf>
    <xf numFmtId="0" fontId="4" fillId="0" borderId="1" xfId="0" applyFont="1" applyBorder="1">
      <alignment vertical="center"/>
    </xf>
    <xf numFmtId="0" fontId="7" fillId="0" borderId="9" xfId="0" applyFont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vertical="center" wrapText="1"/>
    </xf>
    <xf numFmtId="0" fontId="4" fillId="0" borderId="11" xfId="0" applyFont="1" applyBorder="1">
      <alignment vertical="center"/>
    </xf>
    <xf numFmtId="0" fontId="7" fillId="0" borderId="14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7" xfId="0" applyFont="1" applyBorder="1">
      <alignment vertical="center"/>
    </xf>
    <xf numFmtId="0" fontId="15" fillId="0" borderId="1" xfId="0" applyFont="1" applyBorder="1" applyAlignment="1">
      <alignment vertical="center" wrapText="1"/>
    </xf>
    <xf numFmtId="42" fontId="4" fillId="0" borderId="1" xfId="0" applyNumberFormat="1" applyFont="1" applyFill="1" applyBorder="1">
      <alignment vertical="center"/>
    </xf>
    <xf numFmtId="10" fontId="4" fillId="0" borderId="1" xfId="0" applyNumberFormat="1" applyFont="1" applyFill="1" applyBorder="1">
      <alignment vertical="center"/>
    </xf>
    <xf numFmtId="176" fontId="9" fillId="0" borderId="1" xfId="0" applyNumberFormat="1" applyFont="1" applyBorder="1">
      <alignment vertical="center"/>
    </xf>
    <xf numFmtId="176" fontId="10" fillId="0" borderId="1" xfId="0" applyNumberFormat="1" applyFont="1" applyBorder="1">
      <alignment vertical="center"/>
    </xf>
    <xf numFmtId="0" fontId="4" fillId="0" borderId="22" xfId="0" applyFont="1" applyFill="1" applyBorder="1" applyAlignment="1">
      <alignment horizontal="left" vertical="center" wrapText="1"/>
    </xf>
    <xf numFmtId="42" fontId="4" fillId="0" borderId="22" xfId="0" applyNumberFormat="1" applyFont="1" applyBorder="1">
      <alignment vertical="center"/>
    </xf>
    <xf numFmtId="10" fontId="4" fillId="0" borderId="22" xfId="0" applyNumberFormat="1" applyFont="1" applyBorder="1">
      <alignment vertical="center"/>
    </xf>
    <xf numFmtId="0" fontId="7" fillId="0" borderId="23" xfId="0" applyFont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42" fontId="4" fillId="0" borderId="22" xfId="0" applyNumberFormat="1" applyFont="1" applyFill="1" applyBorder="1">
      <alignment vertical="center"/>
    </xf>
    <xf numFmtId="10" fontId="4" fillId="0" borderId="22" xfId="0" applyNumberFormat="1" applyFont="1" applyFill="1" applyBorder="1">
      <alignment vertical="center"/>
    </xf>
    <xf numFmtId="0" fontId="4" fillId="0" borderId="8" xfId="0" applyFont="1" applyBorder="1" applyAlignment="1">
      <alignment horizontal="center" vertical="center" wrapText="1"/>
    </xf>
    <xf numFmtId="177" fontId="4" fillId="0" borderId="26" xfId="0" applyNumberFormat="1" applyFont="1" applyFill="1" applyBorder="1" applyAlignment="1">
      <alignment horizontal="right" vertical="center"/>
    </xf>
    <xf numFmtId="0" fontId="17" fillId="0" borderId="30" xfId="0" applyFont="1" applyFill="1" applyBorder="1" applyAlignment="1">
      <alignment horizontal="center" vertical="center"/>
    </xf>
    <xf numFmtId="177" fontId="18" fillId="0" borderId="31" xfId="0" applyNumberFormat="1" applyFont="1" applyFill="1" applyBorder="1" applyAlignment="1">
      <alignment horizontal="right" vertical="center"/>
    </xf>
    <xf numFmtId="0" fontId="5" fillId="0" borderId="31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shrinkToFit="1"/>
    </xf>
    <xf numFmtId="0" fontId="19" fillId="0" borderId="30" xfId="0" applyFont="1" applyFill="1" applyBorder="1" applyAlignment="1">
      <alignment horizontal="center" vertical="center"/>
    </xf>
    <xf numFmtId="177" fontId="5" fillId="0" borderId="31" xfId="0" applyNumberFormat="1" applyFont="1" applyFill="1" applyBorder="1" applyAlignment="1">
      <alignment horizontal="right" vertical="center"/>
    </xf>
    <xf numFmtId="177" fontId="5" fillId="0" borderId="34" xfId="0" applyNumberFormat="1" applyFont="1" applyFill="1" applyBorder="1" applyAlignment="1">
      <alignment horizontal="right" vertical="center"/>
    </xf>
    <xf numFmtId="0" fontId="21" fillId="0" borderId="0" xfId="0" applyFont="1">
      <alignment vertical="center"/>
    </xf>
    <xf numFmtId="0" fontId="17" fillId="0" borderId="36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center" vertical="center" shrinkToFit="1"/>
    </xf>
    <xf numFmtId="0" fontId="17" fillId="0" borderId="3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177" fontId="4" fillId="0" borderId="31" xfId="0" applyNumberFormat="1" applyFont="1" applyFill="1" applyBorder="1" applyAlignment="1">
      <alignment horizontal="right" vertical="center"/>
    </xf>
    <xf numFmtId="0" fontId="2" fillId="0" borderId="41" xfId="0" applyFont="1" applyFill="1" applyBorder="1" applyAlignment="1">
      <alignment horizontal="center" vertical="center"/>
    </xf>
    <xf numFmtId="0" fontId="17" fillId="0" borderId="42" xfId="0" applyFont="1" applyFill="1" applyBorder="1" applyAlignment="1">
      <alignment horizontal="center" vertical="center"/>
    </xf>
    <xf numFmtId="0" fontId="0" fillId="0" borderId="40" xfId="0" applyBorder="1">
      <alignment vertical="center"/>
    </xf>
    <xf numFmtId="0" fontId="0" fillId="0" borderId="40" xfId="0" applyFont="1" applyBorder="1">
      <alignment vertical="center"/>
    </xf>
    <xf numFmtId="177" fontId="4" fillId="0" borderId="45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 vertical="center" wrapText="1"/>
    </xf>
    <xf numFmtId="0" fontId="17" fillId="0" borderId="46" xfId="0" applyFont="1" applyFill="1" applyBorder="1" applyAlignment="1">
      <alignment horizontal="center" vertical="center"/>
    </xf>
    <xf numFmtId="177" fontId="4" fillId="0" borderId="31" xfId="0" applyNumberFormat="1" applyFont="1" applyFill="1" applyBorder="1" applyAlignment="1">
      <alignment horizontal="center" vertical="center"/>
    </xf>
    <xf numFmtId="0" fontId="17" fillId="0" borderId="40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right" vertical="center"/>
    </xf>
    <xf numFmtId="177" fontId="7" fillId="0" borderId="40" xfId="0" applyNumberFormat="1" applyFont="1" applyFill="1" applyBorder="1" applyAlignment="1">
      <alignment horizontal="center" vertical="center" wrapText="1"/>
    </xf>
    <xf numFmtId="177" fontId="24" fillId="0" borderId="31" xfId="0" applyNumberFormat="1" applyFont="1" applyFill="1" applyBorder="1" applyAlignment="1">
      <alignment horizontal="right" vertical="center"/>
    </xf>
    <xf numFmtId="0" fontId="4" fillId="0" borderId="31" xfId="0" applyFont="1" applyFill="1" applyBorder="1" applyAlignment="1">
      <alignment horizontal="center" vertical="center" wrapText="1"/>
    </xf>
    <xf numFmtId="178" fontId="7" fillId="0" borderId="40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177" fontId="7" fillId="0" borderId="0" xfId="0" applyNumberFormat="1" applyFont="1" applyFill="1" applyBorder="1" applyAlignment="1">
      <alignment horizontal="center" vertical="center"/>
    </xf>
    <xf numFmtId="177" fontId="7" fillId="0" borderId="40" xfId="0" applyNumberFormat="1" applyFont="1" applyFill="1" applyBorder="1" applyAlignment="1">
      <alignment horizontal="center" vertical="center"/>
    </xf>
    <xf numFmtId="0" fontId="22" fillId="0" borderId="44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left" vertical="center" wrapText="1"/>
    </xf>
    <xf numFmtId="0" fontId="0" fillId="0" borderId="0" xfId="0" applyBorder="1">
      <alignment vertical="center"/>
    </xf>
    <xf numFmtId="0" fontId="22" fillId="0" borderId="41" xfId="0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 wrapText="1"/>
    </xf>
    <xf numFmtId="0" fontId="25" fillId="0" borderId="50" xfId="0" applyFont="1" applyFill="1" applyBorder="1" applyAlignment="1">
      <alignment horizontal="center" vertical="center"/>
    </xf>
    <xf numFmtId="177" fontId="4" fillId="0" borderId="51" xfId="0" applyNumberFormat="1" applyFont="1" applyFill="1" applyBorder="1" applyAlignment="1">
      <alignment horizontal="right" vertical="center"/>
    </xf>
    <xf numFmtId="0" fontId="4" fillId="0" borderId="45" xfId="0" applyFont="1" applyFill="1" applyBorder="1" applyAlignment="1">
      <alignment horizontal="center" vertical="center" wrapText="1"/>
    </xf>
    <xf numFmtId="177" fontId="4" fillId="0" borderId="31" xfId="0" applyNumberFormat="1" applyFont="1" applyFill="1" applyBorder="1" applyAlignment="1">
      <alignment horizontal="left" vertical="center"/>
    </xf>
    <xf numFmtId="0" fontId="0" fillId="0" borderId="49" xfId="0" applyBorder="1">
      <alignment vertical="center"/>
    </xf>
    <xf numFmtId="0" fontId="16" fillId="0" borderId="0" xfId="0" applyFont="1" applyBorder="1">
      <alignment vertical="center"/>
    </xf>
    <xf numFmtId="177" fontId="26" fillId="0" borderId="31" xfId="0" applyNumberFormat="1" applyFont="1" applyFill="1" applyBorder="1" applyAlignment="1">
      <alignment horizontal="left" vertical="center"/>
    </xf>
    <xf numFmtId="0" fontId="26" fillId="0" borderId="31" xfId="0" applyFont="1" applyFill="1" applyBorder="1" applyAlignment="1">
      <alignment horizontal="left" vertical="center" wrapText="1"/>
    </xf>
    <xf numFmtId="178" fontId="7" fillId="0" borderId="0" xfId="0" applyNumberFormat="1" applyFont="1" applyFill="1" applyBorder="1" applyAlignment="1">
      <alignment horizontal="center" vertical="center"/>
    </xf>
    <xf numFmtId="3" fontId="26" fillId="0" borderId="31" xfId="0" applyNumberFormat="1" applyFont="1" applyFill="1" applyBorder="1" applyAlignment="1">
      <alignment horizontal="left" vertical="center"/>
    </xf>
    <xf numFmtId="0" fontId="26" fillId="0" borderId="0" xfId="0" applyFont="1" applyFill="1" applyAlignment="1">
      <alignment horizontal="left" vertical="center" wrapText="1"/>
    </xf>
    <xf numFmtId="0" fontId="17" fillId="0" borderId="56" xfId="0" applyFont="1" applyFill="1" applyBorder="1" applyAlignment="1">
      <alignment horizontal="center" vertical="center" shrinkToFit="1"/>
    </xf>
    <xf numFmtId="0" fontId="28" fillId="0" borderId="1" xfId="0" applyFont="1" applyBorder="1" applyAlignment="1">
      <alignment vertical="center" wrapText="1"/>
    </xf>
    <xf numFmtId="42" fontId="4" fillId="0" borderId="3" xfId="0" applyNumberFormat="1" applyFont="1" applyBorder="1">
      <alignment vertical="center"/>
    </xf>
    <xf numFmtId="42" fontId="26" fillId="0" borderId="1" xfId="0" applyNumberFormat="1" applyFont="1" applyBorder="1">
      <alignment vertical="center"/>
    </xf>
    <xf numFmtId="0" fontId="28" fillId="0" borderId="1" xfId="0" applyFont="1" applyBorder="1" applyAlignment="1">
      <alignment horizontal="left" vertical="top" wrapText="1"/>
    </xf>
    <xf numFmtId="176" fontId="9" fillId="0" borderId="1" xfId="1" applyNumberFormat="1" applyFont="1" applyBorder="1" applyAlignment="1">
      <alignment vertical="center" wrapText="1"/>
    </xf>
    <xf numFmtId="0" fontId="28" fillId="0" borderId="10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42" fontId="26" fillId="0" borderId="22" xfId="0" applyNumberFormat="1" applyFont="1" applyBorder="1">
      <alignment vertical="center"/>
    </xf>
    <xf numFmtId="0" fontId="28" fillId="0" borderId="22" xfId="0" applyFont="1" applyBorder="1" applyAlignment="1">
      <alignment vertical="center" wrapText="1"/>
    </xf>
    <xf numFmtId="0" fontId="26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179" fontId="17" fillId="0" borderId="57" xfId="0" applyNumberFormat="1" applyFont="1" applyFill="1" applyBorder="1" applyAlignment="1">
      <alignment horizontal="center" vertical="center"/>
    </xf>
    <xf numFmtId="179" fontId="4" fillId="0" borderId="57" xfId="0" applyNumberFormat="1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22" fillId="0" borderId="54" xfId="0" applyFont="1" applyFill="1" applyBorder="1" applyAlignment="1">
      <alignment horizontal="center" vertical="center"/>
    </xf>
    <xf numFmtId="0" fontId="22" fillId="0" borderId="43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horizontal="center" vertical="center"/>
    </xf>
    <xf numFmtId="0" fontId="22" fillId="0" borderId="55" xfId="0" applyFont="1" applyFill="1" applyBorder="1" applyAlignment="1">
      <alignment horizontal="center" vertical="center"/>
    </xf>
    <xf numFmtId="0" fontId="22" fillId="0" borderId="44" xfId="0" applyFont="1" applyFill="1" applyBorder="1" applyAlignment="1">
      <alignment horizontal="center" vertical="center"/>
    </xf>
    <xf numFmtId="0" fontId="22" fillId="0" borderId="53" xfId="0" applyFont="1" applyFill="1" applyBorder="1" applyAlignment="1">
      <alignment horizontal="center" vertical="center"/>
    </xf>
    <xf numFmtId="0" fontId="17" fillId="0" borderId="49" xfId="0" applyFont="1" applyFill="1" applyBorder="1" applyAlignment="1">
      <alignment horizontal="center" vertical="center"/>
    </xf>
    <xf numFmtId="0" fontId="17" fillId="0" borderId="4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22" fillId="0" borderId="33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17" fillId="0" borderId="44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0" fontId="17" fillId="0" borderId="48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 shrinkToFit="1"/>
    </xf>
    <xf numFmtId="0" fontId="19" fillId="0" borderId="35" xfId="0" applyFont="1" applyFill="1" applyBorder="1" applyAlignment="1">
      <alignment horizontal="center" vertical="center" shrinkToFit="1"/>
    </xf>
    <xf numFmtId="0" fontId="19" fillId="0" borderId="33" xfId="0" applyFont="1" applyFill="1" applyBorder="1" applyAlignment="1">
      <alignment horizontal="center" vertical="center" shrinkToFi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zoomScale="75" zoomScaleNormal="75" workbookViewId="0">
      <selection activeCell="D2" sqref="D2:H2"/>
    </sheetView>
  </sheetViews>
  <sheetFormatPr defaultRowHeight="16.5"/>
  <cols>
    <col min="1" max="1" width="9.875" customWidth="1"/>
    <col min="2" max="2" width="43.125" customWidth="1"/>
    <col min="3" max="3" width="12.5" customWidth="1"/>
    <col min="4" max="4" width="6.75" bestFit="1" customWidth="1"/>
    <col min="5" max="5" width="10.875" customWidth="1"/>
    <col min="6" max="6" width="43.625" customWidth="1"/>
    <col min="7" max="7" width="15.625" customWidth="1"/>
    <col min="8" max="8" width="6.75" bestFit="1" customWidth="1"/>
  </cols>
  <sheetData>
    <row r="1" spans="1:12" ht="27.75">
      <c r="A1" s="131" t="s">
        <v>104</v>
      </c>
      <c r="B1" s="131"/>
      <c r="C1" s="131"/>
      <c r="D1" s="131"/>
      <c r="E1" s="131"/>
      <c r="F1" s="131"/>
      <c r="G1" s="131"/>
      <c r="H1" s="132"/>
    </row>
    <row r="2" spans="1:12" ht="20.25" thickBot="1">
      <c r="A2" s="133"/>
      <c r="B2" s="134"/>
      <c r="C2" s="78"/>
      <c r="D2" s="135" t="s">
        <v>213</v>
      </c>
      <c r="E2" s="135"/>
      <c r="F2" s="135"/>
      <c r="G2" s="135"/>
      <c r="H2" s="135"/>
      <c r="J2" s="105"/>
      <c r="K2" s="105"/>
      <c r="L2" s="105"/>
    </row>
    <row r="3" spans="1:12" ht="20.25" thickTop="1">
      <c r="A3" s="119" t="s">
        <v>50</v>
      </c>
      <c r="B3" s="75" t="s">
        <v>49</v>
      </c>
      <c r="C3" s="75" t="s">
        <v>48</v>
      </c>
      <c r="D3" s="74" t="s">
        <v>47</v>
      </c>
      <c r="E3" s="76" t="s">
        <v>50</v>
      </c>
      <c r="F3" s="75" t="s">
        <v>49</v>
      </c>
      <c r="G3" s="75" t="s">
        <v>48</v>
      </c>
      <c r="H3" s="74" t="s">
        <v>47</v>
      </c>
      <c r="J3" s="105"/>
      <c r="K3" s="105"/>
      <c r="L3" s="116"/>
    </row>
    <row r="4" spans="1:12" ht="33">
      <c r="A4" s="141" t="s">
        <v>103</v>
      </c>
      <c r="B4" s="88" t="s">
        <v>102</v>
      </c>
      <c r="C4" s="111">
        <v>560000</v>
      </c>
      <c r="D4" s="91"/>
      <c r="E4" s="136" t="s">
        <v>101</v>
      </c>
      <c r="F4" s="98" t="s">
        <v>100</v>
      </c>
      <c r="G4" s="82">
        <v>200000</v>
      </c>
      <c r="H4" s="81"/>
      <c r="J4" s="105"/>
      <c r="K4" s="105"/>
      <c r="L4" s="116"/>
    </row>
    <row r="5" spans="1:12" ht="16.5" customHeight="1">
      <c r="A5" s="142"/>
      <c r="B5" s="88" t="s">
        <v>99</v>
      </c>
      <c r="C5" s="111">
        <v>50000</v>
      </c>
      <c r="D5" s="81"/>
      <c r="E5" s="137"/>
      <c r="F5" s="98" t="s">
        <v>98</v>
      </c>
      <c r="G5" s="82">
        <v>120000</v>
      </c>
      <c r="H5" s="81"/>
      <c r="J5" s="105"/>
      <c r="K5" s="105"/>
      <c r="L5" s="116"/>
    </row>
    <row r="6" spans="1:12" ht="33">
      <c r="A6" s="142"/>
      <c r="B6" s="118" t="s">
        <v>97</v>
      </c>
      <c r="C6" s="117">
        <v>70000</v>
      </c>
      <c r="D6" s="81"/>
      <c r="E6" s="137"/>
      <c r="F6" s="98" t="s">
        <v>96</v>
      </c>
      <c r="G6" s="82">
        <v>102000</v>
      </c>
      <c r="H6" s="81"/>
      <c r="J6" s="105"/>
      <c r="K6" s="105"/>
      <c r="L6" s="116"/>
    </row>
    <row r="7" spans="1:12" ht="33">
      <c r="A7" s="142"/>
      <c r="B7" s="88" t="s">
        <v>95</v>
      </c>
      <c r="C7" s="111">
        <v>70000</v>
      </c>
      <c r="D7" s="81"/>
      <c r="E7" s="137"/>
      <c r="F7" s="98" t="s">
        <v>94</v>
      </c>
      <c r="G7" s="82">
        <v>250000</v>
      </c>
      <c r="H7" s="81"/>
      <c r="J7" s="105"/>
      <c r="K7" s="105"/>
      <c r="L7" s="116"/>
    </row>
    <row r="8" spans="1:12" ht="33">
      <c r="A8" s="142"/>
      <c r="B8" s="115" t="s">
        <v>93</v>
      </c>
      <c r="C8" s="114">
        <v>20000</v>
      </c>
      <c r="D8" s="81"/>
      <c r="E8" s="137"/>
      <c r="F8" s="98" t="s">
        <v>92</v>
      </c>
      <c r="G8" s="82">
        <v>60000</v>
      </c>
      <c r="H8" s="81"/>
      <c r="J8" s="113"/>
      <c r="K8" s="113"/>
      <c r="L8" s="107"/>
    </row>
    <row r="9" spans="1:12" ht="33">
      <c r="A9" s="142"/>
      <c r="B9" s="88" t="s">
        <v>91</v>
      </c>
      <c r="C9" s="111">
        <v>90000</v>
      </c>
      <c r="D9" s="81"/>
      <c r="E9" s="137"/>
      <c r="F9" s="98" t="s">
        <v>90</v>
      </c>
      <c r="G9" s="82">
        <v>80000</v>
      </c>
      <c r="H9" s="81"/>
      <c r="J9" s="113"/>
      <c r="K9" s="113"/>
      <c r="L9" s="107"/>
    </row>
    <row r="10" spans="1:12" ht="33">
      <c r="A10" s="142"/>
      <c r="B10" s="88" t="s">
        <v>89</v>
      </c>
      <c r="C10" s="111">
        <v>90000</v>
      </c>
      <c r="D10" s="81"/>
      <c r="E10" s="137"/>
      <c r="F10" s="98" t="s">
        <v>88</v>
      </c>
      <c r="G10" s="82">
        <v>60000</v>
      </c>
      <c r="H10" s="81"/>
      <c r="I10" s="112"/>
      <c r="J10" s="105"/>
      <c r="K10" s="105"/>
      <c r="L10" s="107"/>
    </row>
    <row r="11" spans="1:12" ht="33">
      <c r="A11" s="143"/>
      <c r="B11" s="88" t="s">
        <v>87</v>
      </c>
      <c r="C11" s="111">
        <v>50000</v>
      </c>
      <c r="D11" s="81"/>
      <c r="E11" s="138"/>
      <c r="F11" s="110" t="s">
        <v>86</v>
      </c>
      <c r="G11" s="109">
        <v>60000</v>
      </c>
      <c r="H11" s="81"/>
      <c r="I11" s="108"/>
      <c r="J11" s="105"/>
      <c r="K11" s="105"/>
      <c r="L11" s="107"/>
    </row>
    <row r="12" spans="1:12" ht="33">
      <c r="A12" s="144" t="s">
        <v>52</v>
      </c>
      <c r="B12" s="145"/>
      <c r="C12" s="90">
        <f>SUM(C4:C11)</f>
        <v>1000000</v>
      </c>
      <c r="D12" s="81"/>
      <c r="E12" s="106"/>
      <c r="F12" s="98" t="s">
        <v>85</v>
      </c>
      <c r="G12" s="82">
        <v>30000</v>
      </c>
      <c r="H12" s="81"/>
      <c r="I12" s="108"/>
      <c r="J12" s="105"/>
      <c r="K12" s="105"/>
      <c r="L12" s="107"/>
    </row>
    <row r="13" spans="1:12" ht="19.5">
      <c r="A13" s="139" t="s">
        <v>84</v>
      </c>
      <c r="B13" s="88" t="s">
        <v>83</v>
      </c>
      <c r="C13" s="90">
        <v>550000</v>
      </c>
      <c r="D13" s="96"/>
      <c r="E13" s="106"/>
      <c r="F13" s="98" t="s">
        <v>82</v>
      </c>
      <c r="G13" s="82">
        <v>38000</v>
      </c>
      <c r="H13" s="81"/>
      <c r="J13" s="105"/>
      <c r="K13" s="105"/>
      <c r="L13" s="105"/>
    </row>
    <row r="14" spans="1:12" ht="19.5">
      <c r="A14" s="140"/>
      <c r="B14" s="88" t="s">
        <v>81</v>
      </c>
      <c r="C14" s="90">
        <v>30000</v>
      </c>
      <c r="D14" s="96"/>
      <c r="E14" s="146" t="s">
        <v>62</v>
      </c>
      <c r="F14" s="147"/>
      <c r="G14" s="82">
        <f>SUM(G4:G13)</f>
        <v>1000000</v>
      </c>
      <c r="H14" s="99"/>
    </row>
    <row r="15" spans="1:12" ht="33">
      <c r="A15" s="140"/>
      <c r="B15" s="88" t="s">
        <v>80</v>
      </c>
      <c r="C15" s="90">
        <v>100000</v>
      </c>
      <c r="D15" s="96"/>
      <c r="E15" s="139" t="s">
        <v>79</v>
      </c>
      <c r="F15" s="88" t="s">
        <v>78</v>
      </c>
      <c r="G15" s="82">
        <v>150000</v>
      </c>
      <c r="H15" s="99"/>
    </row>
    <row r="16" spans="1:12" ht="33">
      <c r="A16" s="140"/>
      <c r="B16" s="88" t="s">
        <v>77</v>
      </c>
      <c r="C16" s="90">
        <v>100000</v>
      </c>
      <c r="D16" s="96"/>
      <c r="E16" s="140"/>
      <c r="F16" s="88" t="s">
        <v>76</v>
      </c>
      <c r="G16" s="82">
        <v>100000</v>
      </c>
      <c r="H16" s="99"/>
    </row>
    <row r="17" spans="1:8">
      <c r="A17" s="140"/>
      <c r="B17" s="88" t="s">
        <v>75</v>
      </c>
      <c r="C17" s="90">
        <v>90000</v>
      </c>
      <c r="D17" s="96"/>
      <c r="E17" s="140"/>
      <c r="F17" s="88" t="s">
        <v>74</v>
      </c>
      <c r="G17" s="82">
        <v>70000</v>
      </c>
      <c r="H17" s="99"/>
    </row>
    <row r="18" spans="1:8" ht="33">
      <c r="A18" s="140"/>
      <c r="B18" s="88" t="s">
        <v>73</v>
      </c>
      <c r="C18" s="90">
        <v>70000</v>
      </c>
      <c r="D18" s="96"/>
      <c r="E18" s="140"/>
      <c r="F18" s="88" t="s">
        <v>72</v>
      </c>
      <c r="G18" s="82">
        <v>100000</v>
      </c>
      <c r="H18" s="99"/>
    </row>
    <row r="19" spans="1:8" ht="39" customHeight="1">
      <c r="A19" s="140"/>
      <c r="B19" s="104" t="s">
        <v>71</v>
      </c>
      <c r="C19" s="90">
        <v>60000</v>
      </c>
      <c r="D19" s="96"/>
      <c r="E19" s="140"/>
      <c r="F19" s="88" t="s">
        <v>70</v>
      </c>
      <c r="G19" s="82">
        <v>180000</v>
      </c>
      <c r="H19" s="99"/>
    </row>
    <row r="20" spans="1:8" ht="36" customHeight="1">
      <c r="A20" s="103"/>
      <c r="D20" s="96"/>
      <c r="E20" s="140"/>
      <c r="F20" s="88" t="s">
        <v>69</v>
      </c>
      <c r="G20" s="82">
        <v>160000</v>
      </c>
      <c r="H20" s="99"/>
    </row>
    <row r="21" spans="1:8" ht="49.5">
      <c r="A21" s="144" t="s">
        <v>52</v>
      </c>
      <c r="B21" s="145"/>
      <c r="C21" s="90">
        <f>SUM(C13:C19)</f>
        <v>1000000</v>
      </c>
      <c r="D21" s="102"/>
      <c r="E21" s="140"/>
      <c r="F21" s="88" t="s">
        <v>68</v>
      </c>
      <c r="G21" s="82">
        <v>80000</v>
      </c>
      <c r="H21" s="99"/>
    </row>
    <row r="22" spans="1:8" ht="33">
      <c r="E22" s="140"/>
      <c r="F22" s="88" t="s">
        <v>67</v>
      </c>
      <c r="G22" s="82">
        <v>20000</v>
      </c>
      <c r="H22" s="99"/>
    </row>
    <row r="23" spans="1:8" ht="55.5" customHeight="1">
      <c r="A23" s="139" t="s">
        <v>66</v>
      </c>
      <c r="B23" s="88" t="s">
        <v>65</v>
      </c>
      <c r="C23" s="90">
        <v>350000</v>
      </c>
      <c r="D23" s="101"/>
      <c r="E23" s="148"/>
      <c r="F23" s="88" t="s">
        <v>64</v>
      </c>
      <c r="G23" s="82">
        <v>140000</v>
      </c>
      <c r="H23" s="99"/>
    </row>
    <row r="24" spans="1:8" ht="19.5">
      <c r="A24" s="140"/>
      <c r="B24" s="88" t="s">
        <v>63</v>
      </c>
      <c r="C24" s="90">
        <v>50000</v>
      </c>
      <c r="D24" s="100"/>
      <c r="E24" s="159" t="s">
        <v>62</v>
      </c>
      <c r="F24" s="149"/>
      <c r="G24" s="82">
        <f>G15+G16+G17+G19+G20+G21+G22+G23+G18</f>
        <v>1000000</v>
      </c>
      <c r="H24" s="99"/>
    </row>
    <row r="25" spans="1:8" ht="49.5">
      <c r="A25" s="140"/>
      <c r="B25" s="88" t="s">
        <v>61</v>
      </c>
      <c r="C25" s="90">
        <v>40000</v>
      </c>
      <c r="D25" s="86"/>
      <c r="E25" s="94" t="s">
        <v>60</v>
      </c>
      <c r="F25" s="98" t="s">
        <v>59</v>
      </c>
      <c r="G25" s="97">
        <v>14597604</v>
      </c>
      <c r="H25" s="92"/>
    </row>
    <row r="26" spans="1:8" ht="19.5">
      <c r="A26" s="140"/>
      <c r="B26" s="88" t="s">
        <v>58</v>
      </c>
      <c r="C26" s="90">
        <v>100000</v>
      </c>
      <c r="D26" s="86"/>
      <c r="E26" s="145" t="s">
        <v>52</v>
      </c>
      <c r="F26" s="149"/>
      <c r="G26" s="82">
        <f>SUM(G25)</f>
        <v>14597604</v>
      </c>
      <c r="H26" s="96"/>
    </row>
    <row r="27" spans="1:8" ht="33">
      <c r="A27" s="140"/>
      <c r="B27" s="88" t="s">
        <v>57</v>
      </c>
      <c r="C27" s="90">
        <v>80000</v>
      </c>
      <c r="D27" s="86"/>
      <c r="E27" s="150"/>
      <c r="F27" s="150"/>
      <c r="G27" s="95"/>
      <c r="H27" s="92"/>
    </row>
    <row r="28" spans="1:8" ht="34.5">
      <c r="A28" s="140"/>
      <c r="B28" s="88" t="s">
        <v>56</v>
      </c>
      <c r="C28" s="90">
        <v>50000</v>
      </c>
      <c r="D28" s="86"/>
      <c r="E28" s="94" t="s">
        <v>45</v>
      </c>
      <c r="F28" s="93" t="s">
        <v>38</v>
      </c>
      <c r="G28" s="82">
        <v>2799658</v>
      </c>
      <c r="H28" s="92"/>
    </row>
    <row r="29" spans="1:8" ht="33">
      <c r="A29" s="140"/>
      <c r="B29" s="88" t="s">
        <v>55</v>
      </c>
      <c r="C29" s="90">
        <v>40000</v>
      </c>
      <c r="D29" s="86"/>
      <c r="E29" s="145" t="s">
        <v>52</v>
      </c>
      <c r="F29" s="151"/>
      <c r="G29" s="82">
        <f>SUM(G28)</f>
        <v>2799658</v>
      </c>
      <c r="H29" s="91"/>
    </row>
    <row r="30" spans="1:8" ht="19.5">
      <c r="A30" s="140"/>
      <c r="B30" s="88" t="s">
        <v>54</v>
      </c>
      <c r="C30" s="90">
        <v>100000</v>
      </c>
      <c r="D30" s="86"/>
      <c r="E30" s="89"/>
      <c r="F30" s="83"/>
      <c r="G30" s="82"/>
      <c r="H30" s="81"/>
    </row>
    <row r="31" spans="1:8" ht="33">
      <c r="A31" s="140"/>
      <c r="B31" s="88" t="s">
        <v>53</v>
      </c>
      <c r="C31" s="87">
        <v>190000</v>
      </c>
      <c r="D31" s="86"/>
      <c r="E31" s="84"/>
      <c r="F31" s="83"/>
      <c r="G31" s="82"/>
      <c r="H31" s="81"/>
    </row>
    <row r="32" spans="1:8" ht="19.5">
      <c r="A32" s="155" t="s">
        <v>52</v>
      </c>
      <c r="B32" s="156"/>
      <c r="C32" s="82">
        <f ca="1">SUM(C23:C32)</f>
        <v>1000000</v>
      </c>
      <c r="D32" s="85"/>
      <c r="E32" s="84"/>
      <c r="F32" s="83"/>
      <c r="G32" s="82"/>
      <c r="H32" s="81"/>
    </row>
    <row r="33" spans="1:8" ht="20.25" thickBot="1">
      <c r="A33" s="152" t="s">
        <v>51</v>
      </c>
      <c r="B33" s="153"/>
      <c r="C33" s="153"/>
      <c r="D33" s="153"/>
      <c r="E33" s="154"/>
      <c r="F33" s="65">
        <f ca="1">C12+C21+C32+G14+G24+G26+G29</f>
        <v>22397262</v>
      </c>
      <c r="G33" s="157" t="s">
        <v>36</v>
      </c>
      <c r="H33" s="158"/>
    </row>
    <row r="34" spans="1:8" ht="21" thickTop="1" thickBot="1">
      <c r="A34" s="80"/>
      <c r="B34" s="78"/>
      <c r="C34" s="78"/>
      <c r="D34" s="78"/>
      <c r="E34" s="80"/>
      <c r="F34" s="79"/>
      <c r="G34" s="78"/>
      <c r="H34" s="78"/>
    </row>
    <row r="35" spans="1:8" ht="20.25" thickTop="1">
      <c r="A35" s="77" t="s">
        <v>50</v>
      </c>
      <c r="B35" s="75" t="s">
        <v>49</v>
      </c>
      <c r="C35" s="75" t="s">
        <v>48</v>
      </c>
      <c r="D35" s="74" t="s">
        <v>47</v>
      </c>
      <c r="E35" s="76" t="s">
        <v>50</v>
      </c>
      <c r="F35" s="75" t="s">
        <v>49</v>
      </c>
      <c r="G35" s="75" t="s">
        <v>48</v>
      </c>
      <c r="H35" s="74" t="s">
        <v>47</v>
      </c>
    </row>
    <row r="36" spans="1:8" ht="33">
      <c r="A36" s="160" t="s">
        <v>45</v>
      </c>
      <c r="B36" s="68" t="s">
        <v>46</v>
      </c>
      <c r="C36" s="71">
        <v>60000</v>
      </c>
      <c r="D36" s="70"/>
      <c r="E36" s="163" t="s">
        <v>45</v>
      </c>
      <c r="F36" s="68" t="s">
        <v>44</v>
      </c>
      <c r="G36" s="71">
        <v>600000</v>
      </c>
      <c r="H36" s="66"/>
    </row>
    <row r="37" spans="1:8" ht="33">
      <c r="A37" s="161"/>
      <c r="B37" s="68" t="s">
        <v>43</v>
      </c>
      <c r="C37" s="71">
        <v>80000</v>
      </c>
      <c r="D37" s="70"/>
      <c r="E37" s="164"/>
      <c r="F37" s="68" t="s">
        <v>42</v>
      </c>
      <c r="G37" s="72">
        <v>50000</v>
      </c>
      <c r="H37" s="66"/>
    </row>
    <row r="38" spans="1:8" ht="33">
      <c r="A38" s="161"/>
      <c r="B38" s="68" t="s">
        <v>41</v>
      </c>
      <c r="C38" s="71">
        <v>60000</v>
      </c>
      <c r="D38" s="70"/>
      <c r="E38" s="165"/>
      <c r="F38" s="73" t="s">
        <v>40</v>
      </c>
      <c r="G38" s="72">
        <v>50000</v>
      </c>
      <c r="H38" s="66"/>
    </row>
    <row r="39" spans="1:8" ht="33">
      <c r="A39" s="162"/>
      <c r="B39" s="68" t="s">
        <v>39</v>
      </c>
      <c r="C39" s="71">
        <v>100000</v>
      </c>
      <c r="D39" s="70"/>
      <c r="E39" s="69"/>
      <c r="F39" s="68" t="s">
        <v>38</v>
      </c>
      <c r="G39" s="67">
        <v>1799658</v>
      </c>
      <c r="H39" s="66"/>
    </row>
    <row r="40" spans="1:8" ht="20.25" thickBot="1">
      <c r="A40" s="152" t="s">
        <v>37</v>
      </c>
      <c r="B40" s="153"/>
      <c r="C40" s="153"/>
      <c r="D40" s="153"/>
      <c r="E40" s="154"/>
      <c r="F40" s="65">
        <f>C36+C37+C38+C39+G36+G37+G39+G38</f>
        <v>2799658</v>
      </c>
      <c r="G40" s="157" t="s">
        <v>36</v>
      </c>
      <c r="H40" s="158"/>
    </row>
    <row r="41" spans="1:8" ht="17.25" thickTop="1"/>
  </sheetData>
  <mergeCells count="22">
    <mergeCell ref="A33:E33"/>
    <mergeCell ref="A32:B32"/>
    <mergeCell ref="A40:E40"/>
    <mergeCell ref="G40:H40"/>
    <mergeCell ref="E24:F24"/>
    <mergeCell ref="G33:H33"/>
    <mergeCell ref="A36:A39"/>
    <mergeCell ref="E36:E38"/>
    <mergeCell ref="A1:H1"/>
    <mergeCell ref="A2:B2"/>
    <mergeCell ref="D2:H2"/>
    <mergeCell ref="E4:E11"/>
    <mergeCell ref="A13:A19"/>
    <mergeCell ref="A4:A11"/>
    <mergeCell ref="A12:B12"/>
    <mergeCell ref="E14:F14"/>
    <mergeCell ref="E15:E23"/>
    <mergeCell ref="A23:A31"/>
    <mergeCell ref="A21:B21"/>
    <mergeCell ref="E26:F26"/>
    <mergeCell ref="E27:F27"/>
    <mergeCell ref="E29:F29"/>
  </mergeCells>
  <phoneticPr fontId="1" type="noConversion"/>
  <pageMargins left="0.39370078740157483" right="0.39370078740157483" top="0.39370078740157483" bottom="0.47244094488188981" header="0.31496062992125984" footer="0.31496062992125984"/>
  <pageSetup paperSize="9" scale="62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F12" sqref="F12"/>
    </sheetView>
  </sheetViews>
  <sheetFormatPr defaultRowHeight="16.5"/>
  <cols>
    <col min="1" max="1" width="7.375" customWidth="1"/>
    <col min="2" max="2" width="28.125" customWidth="1"/>
    <col min="3" max="5" width="15.75" customWidth="1"/>
    <col min="6" max="6" width="38.75" customWidth="1"/>
    <col min="7" max="7" width="11.625" bestFit="1" customWidth="1"/>
  </cols>
  <sheetData>
    <row r="1" spans="1:8" ht="49.5" customHeight="1">
      <c r="A1" s="172" t="str">
        <f>'105年總表'!A1</f>
        <v>臺南市新化區暨唪口里辦理
「105年度臺南市永康垃圾資源回收(焚化)場營運階段回饋金」1-12月份執行情況表</v>
      </c>
      <c r="B1" s="172"/>
      <c r="C1" s="172"/>
      <c r="D1" s="172"/>
      <c r="E1" s="172"/>
      <c r="F1" s="172"/>
      <c r="G1" s="172"/>
      <c r="H1" s="172"/>
    </row>
    <row r="2" spans="1:8" ht="17.25" thickBot="1">
      <c r="A2" t="str">
        <f>'105年總表'!A2</f>
        <v>製表日期：106年1月3日</v>
      </c>
    </row>
    <row r="3" spans="1:8" ht="17.25" customHeight="1" thickTop="1">
      <c r="A3" s="169" t="s">
        <v>120</v>
      </c>
      <c r="B3" s="171" t="s">
        <v>121</v>
      </c>
      <c r="C3" s="171"/>
      <c r="D3" s="171"/>
      <c r="E3" s="171"/>
      <c r="F3" s="171"/>
      <c r="G3" s="23"/>
    </row>
    <row r="4" spans="1:8">
      <c r="A4" s="170"/>
      <c r="B4" s="24" t="s">
        <v>122</v>
      </c>
      <c r="C4" s="25" t="s">
        <v>123</v>
      </c>
      <c r="D4" s="25" t="s">
        <v>124</v>
      </c>
      <c r="E4" s="26" t="s">
        <v>125</v>
      </c>
      <c r="F4" s="24" t="s">
        <v>126</v>
      </c>
      <c r="G4" s="27" t="s">
        <v>127</v>
      </c>
    </row>
    <row r="5" spans="1:8" ht="16.5" customHeight="1">
      <c r="A5" s="180" t="s">
        <v>196</v>
      </c>
      <c r="B5" s="39" t="s">
        <v>197</v>
      </c>
      <c r="C5" s="30">
        <v>150000</v>
      </c>
      <c r="D5" s="30"/>
      <c r="E5" s="31">
        <f t="shared" ref="E5:E14" si="0">D5/C5</f>
        <v>0</v>
      </c>
      <c r="F5" s="52"/>
      <c r="G5" s="121">
        <f>C5-D5</f>
        <v>150000</v>
      </c>
    </row>
    <row r="6" spans="1:8">
      <c r="A6" s="180"/>
      <c r="B6" s="39" t="s">
        <v>198</v>
      </c>
      <c r="C6" s="30">
        <v>100000</v>
      </c>
      <c r="D6" s="122"/>
      <c r="E6" s="31">
        <f t="shared" si="0"/>
        <v>0</v>
      </c>
      <c r="F6" s="129"/>
      <c r="G6" s="121">
        <f t="shared" ref="G6:G14" si="1">C6-D6</f>
        <v>100000</v>
      </c>
    </row>
    <row r="7" spans="1:8" ht="33">
      <c r="A7" s="180"/>
      <c r="B7" s="39" t="s">
        <v>199</v>
      </c>
      <c r="C7" s="30">
        <v>70000</v>
      </c>
      <c r="D7" s="122">
        <v>65330</v>
      </c>
      <c r="E7" s="31">
        <f t="shared" si="0"/>
        <v>0.93328571428571427</v>
      </c>
      <c r="F7" s="39" t="s">
        <v>200</v>
      </c>
      <c r="G7" s="121">
        <f t="shared" si="1"/>
        <v>4670</v>
      </c>
    </row>
    <row r="8" spans="1:8" ht="99">
      <c r="A8" s="180"/>
      <c r="B8" s="39" t="s">
        <v>201</v>
      </c>
      <c r="C8" s="30">
        <v>100000</v>
      </c>
      <c r="D8" s="122">
        <v>45864</v>
      </c>
      <c r="E8" s="31">
        <f t="shared" si="0"/>
        <v>0.45863999999999999</v>
      </c>
      <c r="F8" s="129" t="s">
        <v>202</v>
      </c>
      <c r="G8" s="121">
        <f t="shared" si="1"/>
        <v>54136</v>
      </c>
    </row>
    <row r="9" spans="1:8" ht="33">
      <c r="A9" s="180"/>
      <c r="B9" s="39" t="s">
        <v>203</v>
      </c>
      <c r="C9" s="30">
        <v>180000</v>
      </c>
      <c r="D9" s="30">
        <v>80250</v>
      </c>
      <c r="E9" s="31">
        <f t="shared" si="0"/>
        <v>0.44583333333333336</v>
      </c>
      <c r="F9" s="39" t="s">
        <v>204</v>
      </c>
      <c r="G9" s="121">
        <f t="shared" si="1"/>
        <v>99750</v>
      </c>
    </row>
    <row r="10" spans="1:8" ht="66">
      <c r="A10" s="180"/>
      <c r="B10" s="39" t="s">
        <v>205</v>
      </c>
      <c r="C10" s="53">
        <v>160000</v>
      </c>
      <c r="D10" s="53">
        <v>160000</v>
      </c>
      <c r="E10" s="54">
        <f t="shared" si="0"/>
        <v>1</v>
      </c>
      <c r="F10" s="39" t="s">
        <v>206</v>
      </c>
      <c r="G10" s="121">
        <f t="shared" si="1"/>
        <v>0</v>
      </c>
    </row>
    <row r="11" spans="1:8" ht="66">
      <c r="A11" s="180"/>
      <c r="B11" s="61" t="s">
        <v>207</v>
      </c>
      <c r="C11" s="62">
        <v>80000</v>
      </c>
      <c r="D11" s="62">
        <v>80000</v>
      </c>
      <c r="E11" s="63">
        <f t="shared" si="0"/>
        <v>1</v>
      </c>
      <c r="F11" s="61" t="s">
        <v>208</v>
      </c>
      <c r="G11" s="121">
        <f t="shared" si="1"/>
        <v>0</v>
      </c>
    </row>
    <row r="12" spans="1:8" ht="66">
      <c r="A12" s="180"/>
      <c r="B12" s="61" t="s">
        <v>209</v>
      </c>
      <c r="C12" s="62">
        <v>20000</v>
      </c>
      <c r="D12" s="62">
        <v>19609</v>
      </c>
      <c r="E12" s="63">
        <f t="shared" si="0"/>
        <v>0.98045000000000004</v>
      </c>
      <c r="F12" s="61" t="s">
        <v>210</v>
      </c>
      <c r="G12" s="121">
        <f t="shared" si="1"/>
        <v>391</v>
      </c>
    </row>
    <row r="13" spans="1:8" ht="66">
      <c r="A13" s="130"/>
      <c r="B13" s="61" t="s">
        <v>211</v>
      </c>
      <c r="C13" s="62">
        <v>140000</v>
      </c>
      <c r="D13" s="62">
        <v>135498</v>
      </c>
      <c r="E13" s="63">
        <f t="shared" si="0"/>
        <v>0.96784285714285712</v>
      </c>
      <c r="F13" s="61" t="s">
        <v>212</v>
      </c>
      <c r="G13" s="121">
        <f t="shared" si="1"/>
        <v>4502</v>
      </c>
    </row>
    <row r="14" spans="1:8" ht="17.25" thickBot="1">
      <c r="A14" s="41"/>
      <c r="B14" s="34" t="s">
        <v>131</v>
      </c>
      <c r="C14" s="35">
        <f>SUM(C5:C13)</f>
        <v>1000000</v>
      </c>
      <c r="D14" s="35">
        <f>SUM(D5:D13)</f>
        <v>586551</v>
      </c>
      <c r="E14" s="36">
        <f t="shared" si="0"/>
        <v>0.58655100000000004</v>
      </c>
      <c r="F14" s="34"/>
      <c r="G14" s="121">
        <f t="shared" si="1"/>
        <v>413449</v>
      </c>
    </row>
    <row r="15" spans="1:8" ht="17.25" thickTop="1"/>
  </sheetData>
  <mergeCells count="4">
    <mergeCell ref="A1:H1"/>
    <mergeCell ref="A3:A4"/>
    <mergeCell ref="B3:F3"/>
    <mergeCell ref="A5:A12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activeCell="C20" sqref="C20"/>
    </sheetView>
  </sheetViews>
  <sheetFormatPr defaultRowHeight="16.5"/>
  <cols>
    <col min="1" max="1" width="16.25" customWidth="1"/>
    <col min="2" max="2" width="17.125" customWidth="1"/>
    <col min="3" max="3" width="17.625" bestFit="1" customWidth="1"/>
    <col min="4" max="4" width="16.625" customWidth="1"/>
    <col min="5" max="5" width="17.625" bestFit="1" customWidth="1"/>
    <col min="6" max="6" width="13.125" customWidth="1"/>
    <col min="7" max="7" width="18.25" customWidth="1"/>
    <col min="8" max="8" width="8.75" customWidth="1"/>
  </cols>
  <sheetData>
    <row r="1" spans="1:8" ht="49.5" customHeight="1">
      <c r="A1" s="166" t="s">
        <v>105</v>
      </c>
      <c r="B1" s="167"/>
      <c r="C1" s="167"/>
      <c r="D1" s="167"/>
      <c r="E1" s="167"/>
      <c r="F1" s="167"/>
      <c r="G1" s="167"/>
      <c r="H1" s="167"/>
    </row>
    <row r="2" spans="1:8" s="1" customFormat="1" ht="33" customHeight="1" thickBot="1">
      <c r="A2" s="1" t="s">
        <v>35</v>
      </c>
    </row>
    <row r="3" spans="1:8" ht="42.75" thickTop="1">
      <c r="A3" s="2" t="s">
        <v>0</v>
      </c>
      <c r="B3" s="3" t="s">
        <v>1</v>
      </c>
      <c r="C3" s="4" t="s">
        <v>2</v>
      </c>
      <c r="D3" s="11" t="s">
        <v>3</v>
      </c>
      <c r="E3" s="3" t="s">
        <v>4</v>
      </c>
      <c r="F3" s="10" t="s">
        <v>5</v>
      </c>
      <c r="G3" s="5" t="s">
        <v>6</v>
      </c>
      <c r="H3" s="2" t="s">
        <v>7</v>
      </c>
    </row>
    <row r="4" spans="1:8" ht="21">
      <c r="A4" s="6" t="s">
        <v>8</v>
      </c>
      <c r="B4" s="7">
        <f>'105新化水電'!C6</f>
        <v>14597604</v>
      </c>
      <c r="C4" s="55">
        <f t="shared" ref="C4:C15" si="0">B4</f>
        <v>14597604</v>
      </c>
      <c r="D4" s="12"/>
      <c r="E4" s="13">
        <f>'105新化水電'!D6</f>
        <v>0</v>
      </c>
      <c r="F4" s="8">
        <f>E4/C4</f>
        <v>0</v>
      </c>
      <c r="G4" s="7">
        <f>SUM(C4-E4)</f>
        <v>14597604</v>
      </c>
      <c r="H4" s="9"/>
    </row>
    <row r="5" spans="1:8" ht="21">
      <c r="A5" s="14" t="s">
        <v>9</v>
      </c>
      <c r="B5" s="13">
        <f>'105崙頂'!C14</f>
        <v>1000000</v>
      </c>
      <c r="C5" s="56">
        <f t="shared" si="0"/>
        <v>1000000</v>
      </c>
      <c r="D5" s="12">
        <f>'105崙頂'!D14</f>
        <v>586800</v>
      </c>
      <c r="E5" s="13">
        <f>'105崙頂'!D14</f>
        <v>586800</v>
      </c>
      <c r="F5" s="22">
        <f t="shared" ref="F5:F15" si="1">E5/C5</f>
        <v>0.58679999999999999</v>
      </c>
      <c r="G5" s="21">
        <f>SUM(C5-D5)</f>
        <v>413200</v>
      </c>
      <c r="H5" s="15"/>
    </row>
    <row r="6" spans="1:8" ht="21">
      <c r="A6" s="14" t="s">
        <v>10</v>
      </c>
      <c r="B6" s="13">
        <f>'105全興'!C12</f>
        <v>1000000</v>
      </c>
      <c r="C6" s="56">
        <f t="shared" si="0"/>
        <v>1000000</v>
      </c>
      <c r="D6" s="12">
        <f>'105全興'!D12</f>
        <v>418175</v>
      </c>
      <c r="E6" s="13">
        <f>'105全興'!D12</f>
        <v>418175</v>
      </c>
      <c r="F6" s="22">
        <f t="shared" si="1"/>
        <v>0.41817500000000002</v>
      </c>
      <c r="G6" s="21">
        <f t="shared" ref="G6:G15" si="2">SUM(C6-E6)</f>
        <v>581825</v>
      </c>
      <c r="H6" s="15"/>
    </row>
    <row r="7" spans="1:8" ht="21">
      <c r="A7" s="14" t="s">
        <v>11</v>
      </c>
      <c r="B7" s="13">
        <f>'105唪口'!C12</f>
        <v>1000000</v>
      </c>
      <c r="C7" s="56">
        <f>B7</f>
        <v>1000000</v>
      </c>
      <c r="D7" s="12">
        <f>'105唪口'!D12</f>
        <v>317089</v>
      </c>
      <c r="E7" s="13">
        <f>'105唪口'!D12</f>
        <v>317089</v>
      </c>
      <c r="F7" s="22">
        <f t="shared" si="1"/>
        <v>0.31708900000000001</v>
      </c>
      <c r="G7" s="21">
        <f t="shared" si="2"/>
        <v>682911</v>
      </c>
      <c r="H7" s="15"/>
    </row>
    <row r="8" spans="1:8" ht="39">
      <c r="A8" s="16" t="s">
        <v>12</v>
      </c>
      <c r="B8" s="13">
        <f>'105唪口'!C13</f>
        <v>1799658</v>
      </c>
      <c r="C8" s="56">
        <f>B8</f>
        <v>1799658</v>
      </c>
      <c r="D8" s="12"/>
      <c r="E8" s="13">
        <f>'105唪口'!D13</f>
        <v>0</v>
      </c>
      <c r="F8" s="22">
        <f t="shared" si="1"/>
        <v>0</v>
      </c>
      <c r="G8" s="21">
        <f t="shared" si="2"/>
        <v>1799658</v>
      </c>
      <c r="H8" s="15"/>
    </row>
    <row r="9" spans="1:8" ht="21">
      <c r="A9" s="14" t="s">
        <v>13</v>
      </c>
      <c r="B9" s="13">
        <f>'105北勢'!C15</f>
        <v>1000000</v>
      </c>
      <c r="C9" s="56">
        <f t="shared" si="0"/>
        <v>1000000</v>
      </c>
      <c r="D9" s="12">
        <f>'105北勢'!D15</f>
        <v>555753</v>
      </c>
      <c r="E9" s="13">
        <f>'105北勢'!D15</f>
        <v>555753</v>
      </c>
      <c r="F9" s="22">
        <f t="shared" si="1"/>
        <v>0.55575300000000005</v>
      </c>
      <c r="G9" s="21">
        <f t="shared" si="2"/>
        <v>444247</v>
      </c>
      <c r="H9" s="15"/>
    </row>
    <row r="10" spans="1:8" ht="21">
      <c r="A10" s="14" t="s">
        <v>14</v>
      </c>
      <c r="B10" s="13">
        <f>'105協興'!C13</f>
        <v>1000000</v>
      </c>
      <c r="C10" s="56">
        <f t="shared" si="0"/>
        <v>1000000</v>
      </c>
      <c r="D10" s="17">
        <f>'105協興'!D13</f>
        <v>122154</v>
      </c>
      <c r="E10" s="13">
        <f>'105協興'!D13</f>
        <v>122154</v>
      </c>
      <c r="F10" s="22">
        <f t="shared" si="1"/>
        <v>0.122154</v>
      </c>
      <c r="G10" s="21">
        <f t="shared" si="2"/>
        <v>877846</v>
      </c>
      <c r="H10" s="15"/>
    </row>
    <row r="11" spans="1:8" ht="21">
      <c r="A11" s="14" t="s">
        <v>15</v>
      </c>
      <c r="B11" s="13">
        <f>'105豐榮'!C14</f>
        <v>1000000</v>
      </c>
      <c r="C11" s="56">
        <f t="shared" si="0"/>
        <v>1000000</v>
      </c>
      <c r="D11" s="12">
        <f>'105豐榮'!D14</f>
        <v>586551</v>
      </c>
      <c r="E11" s="13">
        <f>'105豐榮'!D14</f>
        <v>586551</v>
      </c>
      <c r="F11" s="22">
        <f t="shared" si="1"/>
        <v>0.58655100000000004</v>
      </c>
      <c r="G11" s="21">
        <f t="shared" si="2"/>
        <v>413449</v>
      </c>
      <c r="H11" s="15"/>
    </row>
    <row r="12" spans="1:8" ht="21">
      <c r="A12" s="14" t="s">
        <v>16</v>
      </c>
      <c r="B12" s="13">
        <f>SUM(B4:B11)</f>
        <v>22397262</v>
      </c>
      <c r="C12" s="56">
        <f t="shared" si="0"/>
        <v>22397262</v>
      </c>
      <c r="D12" s="12">
        <f>SUM(D9:D11)</f>
        <v>1264458</v>
      </c>
      <c r="E12" s="13">
        <f>SUM(E4:E11)</f>
        <v>2586522</v>
      </c>
      <c r="F12" s="22">
        <f t="shared" si="1"/>
        <v>0.11548384798106126</v>
      </c>
      <c r="G12" s="21">
        <f t="shared" si="2"/>
        <v>19810740</v>
      </c>
      <c r="H12" s="15"/>
    </row>
    <row r="13" spans="1:8" ht="21">
      <c r="A13" s="14" t="s">
        <v>11</v>
      </c>
      <c r="B13" s="13">
        <f>'105唪口水電'!C5</f>
        <v>2799658</v>
      </c>
      <c r="C13" s="56">
        <f t="shared" si="0"/>
        <v>2799658</v>
      </c>
      <c r="D13" s="12"/>
      <c r="E13" s="13">
        <f>'105唪口水電'!D6</f>
        <v>0</v>
      </c>
      <c r="F13" s="22">
        <f t="shared" si="1"/>
        <v>0</v>
      </c>
      <c r="G13" s="21">
        <f t="shared" si="2"/>
        <v>2799658</v>
      </c>
      <c r="H13" s="15"/>
    </row>
    <row r="14" spans="1:8" ht="21">
      <c r="A14" s="14" t="s">
        <v>16</v>
      </c>
      <c r="B14" s="13">
        <f>SUM(B13)</f>
        <v>2799658</v>
      </c>
      <c r="C14" s="56">
        <f t="shared" si="0"/>
        <v>2799658</v>
      </c>
      <c r="D14" s="12"/>
      <c r="E14" s="13">
        <f>SUM(E13)</f>
        <v>0</v>
      </c>
      <c r="F14" s="22">
        <f t="shared" si="1"/>
        <v>0</v>
      </c>
      <c r="G14" s="21">
        <f t="shared" si="2"/>
        <v>2799658</v>
      </c>
      <c r="H14" s="15"/>
    </row>
    <row r="15" spans="1:8" ht="21">
      <c r="A15" s="6" t="s">
        <v>17</v>
      </c>
      <c r="B15" s="7">
        <f>SUM(B12+B14)</f>
        <v>25196920</v>
      </c>
      <c r="C15" s="55">
        <f t="shared" si="0"/>
        <v>25196920</v>
      </c>
      <c r="D15" s="12">
        <f>D12+D14</f>
        <v>1264458</v>
      </c>
      <c r="E15" s="13">
        <f>SUM(E12+E14)</f>
        <v>2586522</v>
      </c>
      <c r="F15" s="22">
        <f t="shared" si="1"/>
        <v>0.10265230829799833</v>
      </c>
      <c r="G15" s="21">
        <f t="shared" si="2"/>
        <v>22610398</v>
      </c>
      <c r="H15" s="9"/>
    </row>
    <row r="16" spans="1:8">
      <c r="A16" s="19" t="s">
        <v>214</v>
      </c>
      <c r="B16" s="18"/>
      <c r="C16" s="18"/>
      <c r="D16" s="18"/>
      <c r="E16" s="18"/>
      <c r="F16" s="18"/>
      <c r="G16" s="18"/>
      <c r="H16" s="18"/>
    </row>
    <row r="17" spans="1:1" ht="21">
      <c r="A17" s="20" t="s">
        <v>18</v>
      </c>
    </row>
  </sheetData>
  <mergeCells count="1">
    <mergeCell ref="A1:H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B28" sqref="B28"/>
    </sheetView>
  </sheetViews>
  <sheetFormatPr defaultRowHeight="16.5"/>
  <cols>
    <col min="1" max="1" width="7" customWidth="1"/>
    <col min="2" max="2" width="28.125" customWidth="1"/>
    <col min="3" max="5" width="15.75" customWidth="1"/>
    <col min="6" max="6" width="38.75" customWidth="1"/>
    <col min="7" max="7" width="11.25" customWidth="1"/>
  </cols>
  <sheetData>
    <row r="1" spans="1:8" ht="49.5" customHeight="1">
      <c r="A1" s="168" t="str">
        <f>'105年總表'!A1</f>
        <v>臺南市新化區暨唪口里辦理
「105年度臺南市永康垃圾資源回收(焚化)場營運階段回饋金」1-12月份執行情況表</v>
      </c>
      <c r="B1" s="168"/>
      <c r="C1" s="168"/>
      <c r="D1" s="168"/>
      <c r="E1" s="168"/>
      <c r="F1" s="168"/>
      <c r="G1" s="168"/>
      <c r="H1" s="168"/>
    </row>
    <row r="2" spans="1:8" ht="17.25" thickBot="1">
      <c r="A2" t="str">
        <f>'105年總表'!A2</f>
        <v>製表日期：106年1月3日</v>
      </c>
    </row>
    <row r="3" spans="1:8" ht="17.25" thickTop="1">
      <c r="A3" s="169" t="s">
        <v>19</v>
      </c>
      <c r="B3" s="171" t="s">
        <v>20</v>
      </c>
      <c r="C3" s="171"/>
      <c r="D3" s="171"/>
      <c r="E3" s="171"/>
      <c r="F3" s="171"/>
      <c r="G3" s="23"/>
    </row>
    <row r="4" spans="1:8">
      <c r="A4" s="170"/>
      <c r="B4" s="24" t="s">
        <v>21</v>
      </c>
      <c r="C4" s="25" t="s">
        <v>22</v>
      </c>
      <c r="D4" s="25" t="s">
        <v>23</v>
      </c>
      <c r="E4" s="26" t="s">
        <v>24</v>
      </c>
      <c r="F4" s="24" t="s">
        <v>25</v>
      </c>
      <c r="G4" s="27" t="s">
        <v>26</v>
      </c>
    </row>
    <row r="5" spans="1:8" ht="42.75">
      <c r="A5" s="28" t="s">
        <v>27</v>
      </c>
      <c r="B5" s="29" t="s">
        <v>28</v>
      </c>
      <c r="C5" s="30">
        <v>14597604</v>
      </c>
      <c r="D5" s="30"/>
      <c r="E5" s="31">
        <f>D5/C5</f>
        <v>0</v>
      </c>
      <c r="F5" s="29"/>
      <c r="G5" s="32" t="s">
        <v>29</v>
      </c>
    </row>
    <row r="6" spans="1:8" ht="17.25" thickBot="1">
      <c r="A6" s="33"/>
      <c r="B6" s="34" t="s">
        <v>30</v>
      </c>
      <c r="C6" s="35">
        <f>SUM(C5:C5)</f>
        <v>14597604</v>
      </c>
      <c r="D6" s="35">
        <f>SUM(D5)</f>
        <v>0</v>
      </c>
      <c r="E6" s="36">
        <f>D6/C6</f>
        <v>0</v>
      </c>
      <c r="F6" s="34"/>
      <c r="G6" s="37"/>
    </row>
    <row r="7" spans="1:8" ht="17.25" thickTop="1"/>
  </sheetData>
  <mergeCells count="3">
    <mergeCell ref="A1:H1"/>
    <mergeCell ref="A3:A4"/>
    <mergeCell ref="B3:F3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G8" sqref="G8"/>
    </sheetView>
  </sheetViews>
  <sheetFormatPr defaultRowHeight="16.5"/>
  <cols>
    <col min="1" max="1" width="7.375" customWidth="1"/>
    <col min="2" max="2" width="28.125" customWidth="1"/>
    <col min="3" max="5" width="15.75" customWidth="1"/>
    <col min="6" max="6" width="38.75" customWidth="1"/>
    <col min="7" max="7" width="11.625" bestFit="1" customWidth="1"/>
  </cols>
  <sheetData>
    <row r="1" spans="1:8" ht="45.75" customHeight="1">
      <c r="A1" s="172" t="str">
        <f>'105年總表'!A1</f>
        <v>臺南市新化區暨唪口里辦理
「105年度臺南市永康垃圾資源回收(焚化)場營運階段回饋金」1-12月份執行情況表</v>
      </c>
      <c r="B1" s="172"/>
      <c r="C1" s="172"/>
      <c r="D1" s="172"/>
      <c r="E1" s="172"/>
      <c r="F1" s="172"/>
      <c r="G1" s="172"/>
      <c r="H1" s="172"/>
    </row>
    <row r="2" spans="1:8" ht="17.25" thickBot="1">
      <c r="A2" t="str">
        <f>'105年總表'!A2</f>
        <v>製表日期：106年1月3日</v>
      </c>
    </row>
    <row r="3" spans="1:8" ht="17.25" customHeight="1" thickTop="1">
      <c r="A3" s="169" t="s">
        <v>120</v>
      </c>
      <c r="B3" s="171" t="s">
        <v>121</v>
      </c>
      <c r="C3" s="171"/>
      <c r="D3" s="171"/>
      <c r="E3" s="171"/>
      <c r="F3" s="171"/>
      <c r="G3" s="23"/>
    </row>
    <row r="4" spans="1:8">
      <c r="A4" s="170"/>
      <c r="B4" s="24" t="s">
        <v>122</v>
      </c>
      <c r="C4" s="25" t="s">
        <v>123</v>
      </c>
      <c r="D4" s="25" t="s">
        <v>124</v>
      </c>
      <c r="E4" s="26" t="s">
        <v>125</v>
      </c>
      <c r="F4" s="24" t="s">
        <v>126</v>
      </c>
      <c r="G4" s="27" t="s">
        <v>127</v>
      </c>
    </row>
    <row r="5" spans="1:8" ht="16.5" customHeight="1">
      <c r="A5" s="173" t="s">
        <v>128</v>
      </c>
      <c r="B5" s="45" t="s">
        <v>129</v>
      </c>
      <c r="C5" s="30">
        <v>350000</v>
      </c>
      <c r="D5" s="30"/>
      <c r="E5" s="31">
        <f t="shared" ref="E5:E14" si="0">D5/C5</f>
        <v>0</v>
      </c>
      <c r="F5" s="49"/>
      <c r="G5" s="121">
        <f>C5-D5</f>
        <v>350000</v>
      </c>
    </row>
    <row r="6" spans="1:8">
      <c r="A6" s="174"/>
      <c r="B6" s="39" t="s">
        <v>130</v>
      </c>
      <c r="C6" s="30">
        <v>50000</v>
      </c>
      <c r="D6" s="122"/>
      <c r="E6" s="31">
        <f t="shared" si="0"/>
        <v>0</v>
      </c>
      <c r="F6" s="120"/>
      <c r="G6" s="121">
        <f t="shared" ref="G6:G14" si="1">C6-D6</f>
        <v>50000</v>
      </c>
    </row>
    <row r="7" spans="1:8" ht="33">
      <c r="A7" s="174"/>
      <c r="B7" s="39" t="s">
        <v>113</v>
      </c>
      <c r="C7" s="30">
        <v>40000</v>
      </c>
      <c r="D7" s="30">
        <v>40000</v>
      </c>
      <c r="E7" s="31">
        <f t="shared" si="0"/>
        <v>1</v>
      </c>
      <c r="F7" s="49" t="s">
        <v>106</v>
      </c>
      <c r="G7" s="121">
        <f t="shared" si="1"/>
        <v>0</v>
      </c>
    </row>
    <row r="8" spans="1:8" ht="33">
      <c r="A8" s="174"/>
      <c r="B8" s="39" t="s">
        <v>114</v>
      </c>
      <c r="C8" s="30">
        <v>100000</v>
      </c>
      <c r="D8" s="30">
        <v>99600</v>
      </c>
      <c r="E8" s="31">
        <f t="shared" si="0"/>
        <v>0.996</v>
      </c>
      <c r="F8" s="49" t="s">
        <v>107</v>
      </c>
      <c r="G8" s="121">
        <f t="shared" si="1"/>
        <v>400</v>
      </c>
    </row>
    <row r="9" spans="1:8" ht="49.5">
      <c r="A9" s="174"/>
      <c r="B9" s="39" t="s">
        <v>115</v>
      </c>
      <c r="C9" s="30">
        <v>80000</v>
      </c>
      <c r="D9" s="30">
        <v>79200</v>
      </c>
      <c r="E9" s="31">
        <f t="shared" si="0"/>
        <v>0.99</v>
      </c>
      <c r="F9" s="49" t="s">
        <v>108</v>
      </c>
      <c r="G9" s="121">
        <f t="shared" si="1"/>
        <v>800</v>
      </c>
    </row>
    <row r="10" spans="1:8" ht="49.5">
      <c r="A10" s="174"/>
      <c r="B10" s="39" t="s">
        <v>116</v>
      </c>
      <c r="C10" s="30">
        <v>50000</v>
      </c>
      <c r="D10" s="30">
        <v>50000</v>
      </c>
      <c r="E10" s="31">
        <f t="shared" si="0"/>
        <v>1</v>
      </c>
      <c r="F10" s="49" t="s">
        <v>109</v>
      </c>
      <c r="G10" s="121">
        <f t="shared" si="1"/>
        <v>0</v>
      </c>
    </row>
    <row r="11" spans="1:8" ht="33">
      <c r="A11" s="174"/>
      <c r="B11" s="39" t="s">
        <v>117</v>
      </c>
      <c r="C11" s="30">
        <v>40000</v>
      </c>
      <c r="D11" s="30">
        <v>40000</v>
      </c>
      <c r="E11" s="31">
        <f t="shared" si="0"/>
        <v>1</v>
      </c>
      <c r="F11" s="49" t="s">
        <v>110</v>
      </c>
      <c r="G11" s="121">
        <f t="shared" si="1"/>
        <v>0</v>
      </c>
    </row>
    <row r="12" spans="1:8" ht="33">
      <c r="A12" s="174"/>
      <c r="B12" s="39" t="s">
        <v>118</v>
      </c>
      <c r="C12" s="30">
        <v>100000</v>
      </c>
      <c r="D12" s="30">
        <v>99000</v>
      </c>
      <c r="E12" s="31">
        <f t="shared" si="0"/>
        <v>0.99</v>
      </c>
      <c r="F12" s="49" t="s">
        <v>111</v>
      </c>
      <c r="G12" s="121">
        <f t="shared" si="1"/>
        <v>1000</v>
      </c>
    </row>
    <row r="13" spans="1:8" ht="114">
      <c r="A13" s="174"/>
      <c r="B13" s="39" t="s">
        <v>119</v>
      </c>
      <c r="C13" s="30">
        <v>190000</v>
      </c>
      <c r="D13" s="30">
        <v>179000</v>
      </c>
      <c r="E13" s="31">
        <f t="shared" si="0"/>
        <v>0.94210526315789478</v>
      </c>
      <c r="F13" s="120" t="s">
        <v>112</v>
      </c>
      <c r="G13" s="121">
        <f t="shared" si="1"/>
        <v>11000</v>
      </c>
    </row>
    <row r="14" spans="1:8">
      <c r="A14" s="41"/>
      <c r="B14" s="41" t="s">
        <v>131</v>
      </c>
      <c r="C14" s="30">
        <f>SUM(C5:C13)</f>
        <v>1000000</v>
      </c>
      <c r="D14" s="30">
        <f>SUM(D7:D13)</f>
        <v>586800</v>
      </c>
      <c r="E14" s="31">
        <f t="shared" si="0"/>
        <v>0.58679999999999999</v>
      </c>
      <c r="F14" s="41"/>
      <c r="G14" s="121">
        <f t="shared" si="1"/>
        <v>413200</v>
      </c>
    </row>
  </sheetData>
  <mergeCells count="4">
    <mergeCell ref="A1:H1"/>
    <mergeCell ref="A3:A4"/>
    <mergeCell ref="B3:F3"/>
    <mergeCell ref="A5:A13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D6" sqref="D6"/>
    </sheetView>
  </sheetViews>
  <sheetFormatPr defaultRowHeight="16.5"/>
  <cols>
    <col min="1" max="1" width="7.375" customWidth="1"/>
    <col min="2" max="2" width="28.125" customWidth="1"/>
    <col min="3" max="5" width="15.75" customWidth="1"/>
    <col min="6" max="6" width="38.75" customWidth="1"/>
    <col min="7" max="7" width="11.625" bestFit="1" customWidth="1"/>
  </cols>
  <sheetData>
    <row r="1" spans="1:8" ht="45.75" customHeight="1">
      <c r="A1" s="172" t="str">
        <f>'105年總表'!A1</f>
        <v>臺南市新化區暨唪口里辦理
「105年度臺南市永康垃圾資源回收(焚化)場營運階段回饋金」1-12月份執行情況表</v>
      </c>
      <c r="B1" s="172"/>
      <c r="C1" s="172"/>
      <c r="D1" s="172"/>
      <c r="E1" s="172"/>
      <c r="F1" s="172"/>
      <c r="G1" s="172"/>
      <c r="H1" s="172"/>
    </row>
    <row r="2" spans="1:8" ht="17.25" thickBot="1">
      <c r="A2" t="str">
        <f>'105年總表'!A2</f>
        <v>製表日期：106年1月3日</v>
      </c>
    </row>
    <row r="3" spans="1:8" ht="17.25" customHeight="1" thickTop="1">
      <c r="A3" s="169" t="s">
        <v>120</v>
      </c>
      <c r="B3" s="171" t="s">
        <v>121</v>
      </c>
      <c r="C3" s="171"/>
      <c r="D3" s="171"/>
      <c r="E3" s="171"/>
      <c r="F3" s="171"/>
      <c r="G3" s="23"/>
    </row>
    <row r="4" spans="1:8">
      <c r="A4" s="170"/>
      <c r="B4" s="24" t="s">
        <v>122</v>
      </c>
      <c r="C4" s="25" t="s">
        <v>123</v>
      </c>
      <c r="D4" s="25" t="s">
        <v>124</v>
      </c>
      <c r="E4" s="26" t="s">
        <v>125</v>
      </c>
      <c r="F4" s="24" t="s">
        <v>126</v>
      </c>
      <c r="G4" s="27" t="s">
        <v>132</v>
      </c>
    </row>
    <row r="5" spans="1:8" ht="33">
      <c r="A5" s="174" t="s">
        <v>133</v>
      </c>
      <c r="B5" s="39" t="s">
        <v>134</v>
      </c>
      <c r="C5" s="30">
        <v>550000</v>
      </c>
      <c r="D5" s="30"/>
      <c r="E5" s="31">
        <f t="shared" ref="E5:E12" si="0">D5/C5</f>
        <v>0</v>
      </c>
      <c r="F5" s="29"/>
      <c r="G5" s="121">
        <f>C5-D5</f>
        <v>550000</v>
      </c>
    </row>
    <row r="6" spans="1:8" ht="42.75">
      <c r="A6" s="174"/>
      <c r="B6" s="39" t="s">
        <v>135</v>
      </c>
      <c r="C6" s="30">
        <v>30000</v>
      </c>
      <c r="D6" s="122">
        <v>14235</v>
      </c>
      <c r="E6" s="31">
        <f t="shared" si="0"/>
        <v>0.47449999999999998</v>
      </c>
      <c r="F6" s="123" t="s">
        <v>136</v>
      </c>
      <c r="G6" s="121">
        <f t="shared" ref="G6:G12" si="1">C6-D6</f>
        <v>15765</v>
      </c>
    </row>
    <row r="7" spans="1:8" ht="33">
      <c r="A7" s="174"/>
      <c r="B7" s="39" t="s">
        <v>137</v>
      </c>
      <c r="C7" s="30">
        <v>100000</v>
      </c>
      <c r="D7" s="30">
        <v>100000</v>
      </c>
      <c r="E7" s="31">
        <f t="shared" si="0"/>
        <v>1</v>
      </c>
      <c r="F7" s="29" t="s">
        <v>138</v>
      </c>
      <c r="G7" s="121">
        <f t="shared" si="1"/>
        <v>0</v>
      </c>
    </row>
    <row r="8" spans="1:8" ht="85.5">
      <c r="A8" s="174"/>
      <c r="B8" s="39" t="s">
        <v>139</v>
      </c>
      <c r="C8" s="30">
        <v>100000</v>
      </c>
      <c r="D8" s="30">
        <v>100000</v>
      </c>
      <c r="E8" s="31">
        <f t="shared" si="0"/>
        <v>1</v>
      </c>
      <c r="F8" s="29" t="s">
        <v>140</v>
      </c>
      <c r="G8" s="121">
        <f t="shared" si="1"/>
        <v>0</v>
      </c>
    </row>
    <row r="9" spans="1:8" ht="57">
      <c r="A9" s="174"/>
      <c r="B9" s="39" t="s">
        <v>141</v>
      </c>
      <c r="C9" s="30">
        <v>90000</v>
      </c>
      <c r="D9" s="30">
        <v>73940</v>
      </c>
      <c r="E9" s="31">
        <f t="shared" si="0"/>
        <v>0.82155555555555559</v>
      </c>
      <c r="F9" s="29" t="s">
        <v>142</v>
      </c>
      <c r="G9" s="121">
        <f t="shared" si="1"/>
        <v>16060</v>
      </c>
    </row>
    <row r="10" spans="1:8" ht="49.5">
      <c r="A10" s="174"/>
      <c r="B10" s="39" t="s">
        <v>143</v>
      </c>
      <c r="C10" s="30">
        <v>70000</v>
      </c>
      <c r="D10" s="30">
        <v>70000</v>
      </c>
      <c r="E10" s="31">
        <f t="shared" si="0"/>
        <v>1</v>
      </c>
      <c r="F10" s="29" t="s">
        <v>144</v>
      </c>
      <c r="G10" s="121">
        <f t="shared" si="1"/>
        <v>0</v>
      </c>
    </row>
    <row r="11" spans="1:8" ht="57">
      <c r="A11" s="64"/>
      <c r="B11" s="61" t="s">
        <v>145</v>
      </c>
      <c r="C11" s="58">
        <v>60000</v>
      </c>
      <c r="D11" s="58">
        <v>60000</v>
      </c>
      <c r="E11" s="59">
        <f t="shared" si="0"/>
        <v>1</v>
      </c>
      <c r="F11" s="29" t="s">
        <v>146</v>
      </c>
      <c r="G11" s="121">
        <f t="shared" si="1"/>
        <v>0</v>
      </c>
    </row>
    <row r="12" spans="1:8" ht="17.25" thickBot="1">
      <c r="A12" s="33"/>
      <c r="B12" s="34" t="s">
        <v>131</v>
      </c>
      <c r="C12" s="35">
        <f>SUM(C5:C11)</f>
        <v>1000000</v>
      </c>
      <c r="D12" s="35">
        <v>418175</v>
      </c>
      <c r="E12" s="36">
        <f t="shared" si="0"/>
        <v>0.41817500000000002</v>
      </c>
      <c r="F12" s="34"/>
      <c r="G12" s="121">
        <f t="shared" si="1"/>
        <v>581825</v>
      </c>
    </row>
    <row r="13" spans="1:8" ht="17.25" thickTop="1"/>
  </sheetData>
  <mergeCells count="4">
    <mergeCell ref="A1:H1"/>
    <mergeCell ref="A3:A4"/>
    <mergeCell ref="B3:F3"/>
    <mergeCell ref="A5:A10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5"/>
  <sheetViews>
    <sheetView topLeftCell="A4" workbookViewId="0">
      <selection activeCell="E9" sqref="E9"/>
    </sheetView>
  </sheetViews>
  <sheetFormatPr defaultRowHeight="16.5"/>
  <cols>
    <col min="1" max="1" width="7.375" customWidth="1"/>
    <col min="2" max="2" width="28.125" customWidth="1"/>
    <col min="3" max="5" width="15.75" customWidth="1"/>
    <col min="6" max="6" width="38.75" customWidth="1"/>
    <col min="7" max="7" width="13.875" bestFit="1" customWidth="1"/>
  </cols>
  <sheetData>
    <row r="1" spans="1:8" ht="45.75" customHeight="1">
      <c r="A1" s="172" t="str">
        <f>'105年總表'!A1</f>
        <v>臺南市新化區暨唪口里辦理
「105年度臺南市永康垃圾資源回收(焚化)場營運階段回饋金」1-12月份執行情況表</v>
      </c>
      <c r="B1" s="172"/>
      <c r="C1" s="172"/>
      <c r="D1" s="172"/>
      <c r="E1" s="172"/>
      <c r="F1" s="172"/>
      <c r="G1" s="172"/>
      <c r="H1" s="172"/>
    </row>
    <row r="2" spans="1:8" ht="17.25" thickBot="1">
      <c r="A2" t="str">
        <f>'105年總表'!A2</f>
        <v>製表日期：106年1月3日</v>
      </c>
    </row>
    <row r="3" spans="1:8" ht="17.25" customHeight="1" thickTop="1">
      <c r="A3" s="169" t="s">
        <v>120</v>
      </c>
      <c r="B3" s="171" t="s">
        <v>121</v>
      </c>
      <c r="C3" s="171"/>
      <c r="D3" s="171"/>
      <c r="E3" s="171"/>
      <c r="F3" s="171"/>
      <c r="G3" s="23"/>
    </row>
    <row r="4" spans="1:8">
      <c r="A4" s="170"/>
      <c r="B4" s="24" t="s">
        <v>122</v>
      </c>
      <c r="C4" s="25" t="s">
        <v>123</v>
      </c>
      <c r="D4" s="25" t="s">
        <v>124</v>
      </c>
      <c r="E4" s="26" t="s">
        <v>125</v>
      </c>
      <c r="F4" s="24" t="s">
        <v>126</v>
      </c>
      <c r="G4" s="27" t="s">
        <v>127</v>
      </c>
    </row>
    <row r="5" spans="1:8" ht="33" customHeight="1">
      <c r="A5" s="173" t="s">
        <v>147</v>
      </c>
      <c r="B5" s="39" t="s">
        <v>148</v>
      </c>
      <c r="C5" s="30">
        <v>600000</v>
      </c>
      <c r="D5" s="30"/>
      <c r="E5" s="31">
        <f t="shared" ref="E5:E14" si="0">D5/C5</f>
        <v>0</v>
      </c>
      <c r="F5" s="29"/>
      <c r="G5" s="121">
        <f>C5-D5</f>
        <v>600000</v>
      </c>
    </row>
    <row r="6" spans="1:8" ht="42.75">
      <c r="A6" s="174"/>
      <c r="B6" s="39" t="s">
        <v>149</v>
      </c>
      <c r="C6" s="30">
        <v>50000</v>
      </c>
      <c r="D6" s="122">
        <v>12881</v>
      </c>
      <c r="E6" s="31">
        <f t="shared" si="0"/>
        <v>0.25762000000000002</v>
      </c>
      <c r="F6" s="120" t="s">
        <v>150</v>
      </c>
      <c r="G6" s="121">
        <f t="shared" ref="G6:G12" si="1">C6-D6</f>
        <v>37119</v>
      </c>
    </row>
    <row r="7" spans="1:8" ht="33">
      <c r="A7" s="174"/>
      <c r="B7" s="39" t="s">
        <v>151</v>
      </c>
      <c r="C7" s="30">
        <v>60000</v>
      </c>
      <c r="D7" s="30">
        <v>60000</v>
      </c>
      <c r="E7" s="31">
        <f t="shared" si="0"/>
        <v>1</v>
      </c>
      <c r="F7" s="29" t="s">
        <v>152</v>
      </c>
      <c r="G7" s="121">
        <f t="shared" si="1"/>
        <v>0</v>
      </c>
    </row>
    <row r="8" spans="1:8" ht="49.5">
      <c r="A8" s="174"/>
      <c r="B8" s="39" t="s">
        <v>153</v>
      </c>
      <c r="C8" s="30">
        <v>80000</v>
      </c>
      <c r="D8" s="30">
        <v>80000</v>
      </c>
      <c r="E8" s="31">
        <f t="shared" si="0"/>
        <v>1</v>
      </c>
      <c r="F8" s="29" t="s">
        <v>154</v>
      </c>
      <c r="G8" s="121">
        <f t="shared" si="1"/>
        <v>0</v>
      </c>
    </row>
    <row r="9" spans="1:8" ht="49.5">
      <c r="A9" s="174"/>
      <c r="B9" s="39" t="s">
        <v>155</v>
      </c>
      <c r="C9" s="30">
        <v>60000</v>
      </c>
      <c r="D9" s="122">
        <v>60000</v>
      </c>
      <c r="E9" s="31">
        <f t="shared" si="0"/>
        <v>1</v>
      </c>
      <c r="F9" s="120" t="s">
        <v>156</v>
      </c>
      <c r="G9" s="121">
        <f t="shared" si="1"/>
        <v>0</v>
      </c>
    </row>
    <row r="10" spans="1:8" ht="33">
      <c r="A10" s="174"/>
      <c r="B10" s="39" t="s">
        <v>157</v>
      </c>
      <c r="C10" s="30">
        <v>100000</v>
      </c>
      <c r="D10" s="30">
        <v>99600</v>
      </c>
      <c r="E10" s="31">
        <f t="shared" si="0"/>
        <v>0.996</v>
      </c>
      <c r="F10" s="29" t="s">
        <v>158</v>
      </c>
      <c r="G10" s="121">
        <f t="shared" si="1"/>
        <v>400</v>
      </c>
    </row>
    <row r="11" spans="1:8" ht="33">
      <c r="A11" s="174"/>
      <c r="B11" s="39" t="s">
        <v>159</v>
      </c>
      <c r="C11" s="30">
        <v>50000</v>
      </c>
      <c r="D11" s="30">
        <v>4608</v>
      </c>
      <c r="E11" s="31">
        <f t="shared" si="0"/>
        <v>9.2160000000000006E-2</v>
      </c>
      <c r="F11" s="29" t="s">
        <v>160</v>
      </c>
      <c r="G11" s="121">
        <f t="shared" si="1"/>
        <v>45392</v>
      </c>
    </row>
    <row r="12" spans="1:8">
      <c r="A12" s="175"/>
      <c r="B12" s="41" t="s">
        <v>131</v>
      </c>
      <c r="C12" s="30">
        <f>SUM(C5:C11)</f>
        <v>1000000</v>
      </c>
      <c r="D12" s="30">
        <v>317089</v>
      </c>
      <c r="E12" s="31">
        <f>D12/C12</f>
        <v>0.31708900000000001</v>
      </c>
      <c r="F12" s="29"/>
      <c r="G12" s="121">
        <f t="shared" si="1"/>
        <v>682911</v>
      </c>
    </row>
    <row r="13" spans="1:8" ht="71.25">
      <c r="A13" s="42" t="s">
        <v>161</v>
      </c>
      <c r="B13" s="43" t="s">
        <v>162</v>
      </c>
      <c r="C13" s="30">
        <v>1799658</v>
      </c>
      <c r="D13" s="30"/>
      <c r="E13" s="31">
        <f t="shared" si="0"/>
        <v>0</v>
      </c>
      <c r="F13" s="50"/>
      <c r="G13" s="124" t="s">
        <v>163</v>
      </c>
    </row>
    <row r="14" spans="1:8" ht="17.25" thickBot="1">
      <c r="A14" s="48"/>
      <c r="B14" s="34" t="s">
        <v>131</v>
      </c>
      <c r="C14" s="35">
        <f>C13</f>
        <v>1799658</v>
      </c>
      <c r="D14" s="35"/>
      <c r="E14" s="36">
        <f t="shared" si="0"/>
        <v>0</v>
      </c>
      <c r="F14" s="34"/>
      <c r="G14" s="121">
        <f t="shared" ref="G14" si="2">C14-D14</f>
        <v>1799658</v>
      </c>
    </row>
    <row r="15" spans="1:8" ht="17.25" thickTop="1"/>
  </sheetData>
  <mergeCells count="4">
    <mergeCell ref="A1:H1"/>
    <mergeCell ref="A3:A4"/>
    <mergeCell ref="B3:F3"/>
    <mergeCell ref="A5:A12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F9" sqref="F9"/>
    </sheetView>
  </sheetViews>
  <sheetFormatPr defaultRowHeight="16.5"/>
  <cols>
    <col min="1" max="1" width="7.375" customWidth="1"/>
    <col min="2" max="2" width="28.125" customWidth="1"/>
    <col min="3" max="5" width="15.75" customWidth="1"/>
    <col min="6" max="6" width="38.75" customWidth="1"/>
    <col min="7" max="7" width="11.25" customWidth="1"/>
  </cols>
  <sheetData>
    <row r="1" spans="1:8" ht="45.75" customHeight="1">
      <c r="A1" s="172" t="str">
        <f>'105年總表'!A1</f>
        <v>臺南市新化區暨唪口里辦理
「105年度臺南市永康垃圾資源回收(焚化)場營運階段回饋金」1-12月份執行情況表</v>
      </c>
      <c r="B1" s="172"/>
      <c r="C1" s="172"/>
      <c r="D1" s="172"/>
      <c r="E1" s="172"/>
      <c r="F1" s="172"/>
      <c r="G1" s="172"/>
      <c r="H1" s="172"/>
    </row>
    <row r="2" spans="1:8" ht="17.25" thickBot="1">
      <c r="A2" t="str">
        <f>'105年總表'!A2</f>
        <v>製表日期：106年1月3日</v>
      </c>
    </row>
    <row r="3" spans="1:8" ht="17.25" thickTop="1">
      <c r="A3" s="169" t="s">
        <v>19</v>
      </c>
      <c r="B3" s="171" t="s">
        <v>20</v>
      </c>
      <c r="C3" s="171"/>
      <c r="D3" s="171"/>
      <c r="E3" s="171"/>
      <c r="F3" s="171"/>
      <c r="G3" s="23"/>
    </row>
    <row r="4" spans="1:8">
      <c r="A4" s="170"/>
      <c r="B4" s="24" t="s">
        <v>21</v>
      </c>
      <c r="C4" s="25" t="s">
        <v>22</v>
      </c>
      <c r="D4" s="25" t="s">
        <v>23</v>
      </c>
      <c r="E4" s="26" t="s">
        <v>24</v>
      </c>
      <c r="F4" s="24" t="s">
        <v>25</v>
      </c>
      <c r="G4" s="27" t="s">
        <v>33</v>
      </c>
    </row>
    <row r="5" spans="1:8" ht="49.5">
      <c r="A5" s="38" t="s">
        <v>31</v>
      </c>
      <c r="B5" s="39" t="s">
        <v>32</v>
      </c>
      <c r="C5" s="30">
        <v>2799658</v>
      </c>
      <c r="D5" s="30"/>
      <c r="E5" s="31">
        <f>D5/C5</f>
        <v>0</v>
      </c>
      <c r="F5" s="29"/>
      <c r="G5" s="32" t="s">
        <v>34</v>
      </c>
    </row>
    <row r="6" spans="1:8" ht="17.25" thickBot="1">
      <c r="A6" s="33"/>
      <c r="B6" s="34" t="s">
        <v>30</v>
      </c>
      <c r="C6" s="35">
        <f>SUM(C5:C5)</f>
        <v>2799658</v>
      </c>
      <c r="D6" s="35">
        <f>SUM(D5)</f>
        <v>0</v>
      </c>
      <c r="E6" s="36">
        <f>D6/C6</f>
        <v>0</v>
      </c>
      <c r="F6" s="34"/>
      <c r="G6" s="40"/>
    </row>
    <row r="7" spans="1:8" ht="17.25" thickTop="1"/>
  </sheetData>
  <mergeCells count="3">
    <mergeCell ref="A1:H1"/>
    <mergeCell ref="A3:A4"/>
    <mergeCell ref="B3:F3"/>
  </mergeCells>
  <phoneticPr fontId="1" type="noConversion"/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6"/>
  <sheetViews>
    <sheetView topLeftCell="A4" workbookViewId="0">
      <selection activeCell="F19" sqref="F19"/>
    </sheetView>
  </sheetViews>
  <sheetFormatPr defaultRowHeight="16.5"/>
  <cols>
    <col min="1" max="1" width="7.375" customWidth="1"/>
    <col min="2" max="2" width="28.125" customWidth="1"/>
    <col min="3" max="5" width="15.75" customWidth="1"/>
    <col min="6" max="6" width="38.75" customWidth="1"/>
    <col min="7" max="7" width="11.625" bestFit="1" customWidth="1"/>
  </cols>
  <sheetData>
    <row r="1" spans="1:8" ht="45.75" customHeight="1">
      <c r="A1" s="172" t="str">
        <f>'105年總表'!A1</f>
        <v>臺南市新化區暨唪口里辦理
「105年度臺南市永康垃圾資源回收(焚化)場營運階段回饋金」1-12月份執行情況表</v>
      </c>
      <c r="B1" s="172"/>
      <c r="C1" s="172"/>
      <c r="D1" s="172"/>
      <c r="E1" s="172"/>
      <c r="F1" s="172"/>
      <c r="G1" s="172"/>
      <c r="H1" s="172"/>
    </row>
    <row r="2" spans="1:8" ht="17.25" thickBot="1">
      <c r="A2" t="str">
        <f>'105年總表'!A2</f>
        <v>製表日期：106年1月3日</v>
      </c>
    </row>
    <row r="3" spans="1:8" ht="17.25" customHeight="1" thickTop="1">
      <c r="A3" s="169" t="s">
        <v>120</v>
      </c>
      <c r="B3" s="176" t="s">
        <v>121</v>
      </c>
      <c r="C3" s="177"/>
      <c r="D3" s="177"/>
      <c r="E3" s="177"/>
      <c r="F3" s="177"/>
      <c r="G3" s="178"/>
    </row>
    <row r="4" spans="1:8">
      <c r="A4" s="170"/>
      <c r="B4" s="24" t="s">
        <v>122</v>
      </c>
      <c r="C4" s="25" t="s">
        <v>123</v>
      </c>
      <c r="D4" s="25" t="s">
        <v>124</v>
      </c>
      <c r="E4" s="26" t="s">
        <v>125</v>
      </c>
      <c r="F4" s="44" t="s">
        <v>126</v>
      </c>
      <c r="G4" s="27" t="s">
        <v>127</v>
      </c>
    </row>
    <row r="5" spans="1:8" ht="16.5" customHeight="1">
      <c r="A5" s="173" t="s">
        <v>164</v>
      </c>
      <c r="B5" s="45" t="s">
        <v>165</v>
      </c>
      <c r="C5" s="30">
        <v>200000</v>
      </c>
      <c r="D5" s="30">
        <v>73051</v>
      </c>
      <c r="E5" s="31">
        <f t="shared" ref="E5:E15" si="0">D5/C5</f>
        <v>0.365255</v>
      </c>
      <c r="F5" s="46" t="s">
        <v>166</v>
      </c>
      <c r="G5" s="121">
        <f>C5-D5</f>
        <v>126949</v>
      </c>
    </row>
    <row r="6" spans="1:8" ht="33">
      <c r="A6" s="174"/>
      <c r="B6" s="45" t="s">
        <v>167</v>
      </c>
      <c r="C6" s="30">
        <v>120000</v>
      </c>
      <c r="D6" s="30">
        <v>39350</v>
      </c>
      <c r="E6" s="31">
        <f t="shared" si="0"/>
        <v>0.32791666666666669</v>
      </c>
      <c r="F6" s="120" t="s">
        <v>168</v>
      </c>
      <c r="G6" s="121">
        <f t="shared" ref="G6:G15" si="1">C6-D6</f>
        <v>80650</v>
      </c>
    </row>
    <row r="7" spans="1:8" ht="85.5">
      <c r="A7" s="174"/>
      <c r="B7" s="45" t="s">
        <v>169</v>
      </c>
      <c r="C7" s="30">
        <v>102000</v>
      </c>
      <c r="D7" s="30">
        <v>55502</v>
      </c>
      <c r="E7" s="31">
        <f t="shared" si="0"/>
        <v>0.54413725490196074</v>
      </c>
      <c r="F7" s="120" t="s">
        <v>170</v>
      </c>
      <c r="G7" s="121">
        <f t="shared" si="1"/>
        <v>46498</v>
      </c>
    </row>
    <row r="8" spans="1:8" ht="33">
      <c r="A8" s="174"/>
      <c r="B8" s="45" t="s">
        <v>171</v>
      </c>
      <c r="C8" s="30">
        <v>250000</v>
      </c>
      <c r="D8" s="122">
        <v>97850</v>
      </c>
      <c r="E8" s="31">
        <f t="shared" si="0"/>
        <v>0.39140000000000003</v>
      </c>
      <c r="F8" s="125" t="s">
        <v>172</v>
      </c>
      <c r="G8" s="121">
        <f t="shared" si="1"/>
        <v>152150</v>
      </c>
    </row>
    <row r="9" spans="1:8" ht="33">
      <c r="A9" s="174"/>
      <c r="B9" s="45" t="s">
        <v>173</v>
      </c>
      <c r="C9" s="30">
        <v>60000</v>
      </c>
      <c r="D9" s="122">
        <v>60000</v>
      </c>
      <c r="E9" s="31">
        <f t="shared" si="0"/>
        <v>1</v>
      </c>
      <c r="F9" s="120" t="s">
        <v>174</v>
      </c>
      <c r="G9" s="121">
        <f t="shared" si="1"/>
        <v>0</v>
      </c>
    </row>
    <row r="10" spans="1:8" ht="57">
      <c r="A10" s="174"/>
      <c r="B10" s="45" t="s">
        <v>175</v>
      </c>
      <c r="C10" s="30">
        <v>80000</v>
      </c>
      <c r="D10" s="30">
        <v>80000</v>
      </c>
      <c r="E10" s="31">
        <f t="shared" si="0"/>
        <v>1</v>
      </c>
      <c r="F10" s="46" t="s">
        <v>176</v>
      </c>
      <c r="G10" s="121">
        <f t="shared" si="1"/>
        <v>0</v>
      </c>
    </row>
    <row r="11" spans="1:8" ht="33">
      <c r="A11" s="174"/>
      <c r="B11" s="45" t="s">
        <v>177</v>
      </c>
      <c r="C11" s="30">
        <v>60000</v>
      </c>
      <c r="D11" s="30">
        <v>60000</v>
      </c>
      <c r="E11" s="31">
        <f t="shared" si="0"/>
        <v>1</v>
      </c>
      <c r="F11" s="46" t="s">
        <v>178</v>
      </c>
      <c r="G11" s="121">
        <f t="shared" si="1"/>
        <v>0</v>
      </c>
    </row>
    <row r="12" spans="1:8" ht="33">
      <c r="A12" s="174"/>
      <c r="B12" s="57" t="s">
        <v>179</v>
      </c>
      <c r="C12" s="58">
        <v>60000</v>
      </c>
      <c r="D12" s="58">
        <v>60000</v>
      </c>
      <c r="E12" s="59">
        <f t="shared" si="0"/>
        <v>1</v>
      </c>
      <c r="F12" s="60" t="s">
        <v>180</v>
      </c>
      <c r="G12" s="121">
        <f t="shared" si="1"/>
        <v>0</v>
      </c>
    </row>
    <row r="13" spans="1:8" ht="33">
      <c r="A13" s="174"/>
      <c r="B13" s="57" t="s">
        <v>181</v>
      </c>
      <c r="C13" s="58">
        <v>30000</v>
      </c>
      <c r="D13" s="58">
        <v>30000</v>
      </c>
      <c r="E13" s="59">
        <f t="shared" si="0"/>
        <v>1</v>
      </c>
      <c r="F13" s="60" t="s">
        <v>182</v>
      </c>
      <c r="G13" s="121">
        <f t="shared" si="1"/>
        <v>0</v>
      </c>
    </row>
    <row r="14" spans="1:8" ht="33">
      <c r="A14" s="175"/>
      <c r="B14" s="57" t="s">
        <v>183</v>
      </c>
      <c r="C14" s="58">
        <v>38000</v>
      </c>
      <c r="D14" s="58"/>
      <c r="E14" s="59">
        <f t="shared" si="0"/>
        <v>0</v>
      </c>
      <c r="F14" s="60"/>
      <c r="G14" s="121">
        <f t="shared" si="1"/>
        <v>38000</v>
      </c>
    </row>
    <row r="15" spans="1:8" ht="17.25" thickBot="1">
      <c r="A15" s="33"/>
      <c r="B15" s="34" t="s">
        <v>131</v>
      </c>
      <c r="C15" s="35">
        <f>SUM(C5:C14)</f>
        <v>1000000</v>
      </c>
      <c r="D15" s="35">
        <f>SUM(D5:D14)</f>
        <v>555753</v>
      </c>
      <c r="E15" s="36">
        <f t="shared" si="0"/>
        <v>0.55575300000000005</v>
      </c>
      <c r="F15" s="47"/>
      <c r="G15" s="121">
        <f t="shared" si="1"/>
        <v>444247</v>
      </c>
    </row>
    <row r="16" spans="1:8" ht="17.25" thickTop="1"/>
  </sheetData>
  <mergeCells count="4">
    <mergeCell ref="A1:H1"/>
    <mergeCell ref="A3:A4"/>
    <mergeCell ref="B3:G3"/>
    <mergeCell ref="A5:A14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G6" sqref="G6"/>
    </sheetView>
  </sheetViews>
  <sheetFormatPr defaultRowHeight="16.5"/>
  <cols>
    <col min="1" max="1" width="7.375" customWidth="1"/>
    <col min="2" max="2" width="28.125" customWidth="1"/>
    <col min="3" max="5" width="15.75" customWidth="1"/>
    <col min="6" max="6" width="38.75" customWidth="1"/>
    <col min="7" max="7" width="11.625" bestFit="1" customWidth="1"/>
  </cols>
  <sheetData>
    <row r="1" spans="1:8" ht="49.5" customHeight="1">
      <c r="A1" s="172" t="str">
        <f>'105年總表'!A1</f>
        <v>臺南市新化區暨唪口里辦理
「105年度臺南市永康垃圾資源回收(焚化)場營運階段回饋金」1-12月份執行情況表</v>
      </c>
      <c r="B1" s="172"/>
      <c r="C1" s="172"/>
      <c r="D1" s="172"/>
      <c r="E1" s="172"/>
      <c r="F1" s="172"/>
      <c r="G1" s="172"/>
      <c r="H1" s="172"/>
    </row>
    <row r="2" spans="1:8" ht="17.25" thickBot="1">
      <c r="A2" t="str">
        <f>'105年總表'!A2</f>
        <v>製表日期：106年1月3日</v>
      </c>
    </row>
    <row r="3" spans="1:8" ht="17.25" customHeight="1" thickTop="1">
      <c r="A3" s="169" t="s">
        <v>120</v>
      </c>
      <c r="B3" s="171" t="s">
        <v>121</v>
      </c>
      <c r="C3" s="171"/>
      <c r="D3" s="171"/>
      <c r="E3" s="171"/>
      <c r="F3" s="179"/>
      <c r="G3" s="51"/>
    </row>
    <row r="4" spans="1:8">
      <c r="A4" s="170"/>
      <c r="B4" s="24" t="s">
        <v>122</v>
      </c>
      <c r="C4" s="25" t="s">
        <v>123</v>
      </c>
      <c r="D4" s="25" t="s">
        <v>124</v>
      </c>
      <c r="E4" s="26" t="s">
        <v>125</v>
      </c>
      <c r="F4" s="24" t="s">
        <v>126</v>
      </c>
      <c r="G4" s="27" t="s">
        <v>127</v>
      </c>
    </row>
    <row r="5" spans="1:8" ht="33" customHeight="1">
      <c r="A5" s="173" t="s">
        <v>184</v>
      </c>
      <c r="B5" s="45" t="s">
        <v>185</v>
      </c>
      <c r="C5" s="30">
        <v>560000</v>
      </c>
      <c r="D5" s="30"/>
      <c r="E5" s="31">
        <f t="shared" ref="E5:E13" si="0">D5/C5</f>
        <v>0</v>
      </c>
      <c r="F5" s="126"/>
      <c r="G5" s="121">
        <f>C5-D5</f>
        <v>560000</v>
      </c>
    </row>
    <row r="6" spans="1:8" ht="33">
      <c r="A6" s="174"/>
      <c r="B6" s="45" t="s">
        <v>186</v>
      </c>
      <c r="C6" s="30">
        <v>50000</v>
      </c>
      <c r="D6" s="30">
        <v>9000</v>
      </c>
      <c r="E6" s="31">
        <f t="shared" si="0"/>
        <v>0.18</v>
      </c>
      <c r="F6" s="29" t="s">
        <v>187</v>
      </c>
      <c r="G6" s="121">
        <f t="shared" ref="G6:G13" si="1">C6-D6</f>
        <v>41000</v>
      </c>
    </row>
    <row r="7" spans="1:8" ht="33">
      <c r="A7" s="174"/>
      <c r="B7" s="45" t="s">
        <v>188</v>
      </c>
      <c r="C7" s="30">
        <v>70000</v>
      </c>
      <c r="D7" s="30"/>
      <c r="E7" s="31">
        <f t="shared" si="0"/>
        <v>0</v>
      </c>
      <c r="F7" s="29"/>
      <c r="G7" s="121">
        <f t="shared" si="1"/>
        <v>70000</v>
      </c>
    </row>
    <row r="8" spans="1:8" ht="49.5">
      <c r="A8" s="174"/>
      <c r="B8" s="45" t="s">
        <v>189</v>
      </c>
      <c r="C8" s="30">
        <v>70000</v>
      </c>
      <c r="D8" s="30">
        <v>70000</v>
      </c>
      <c r="E8" s="31">
        <f t="shared" si="0"/>
        <v>1</v>
      </c>
      <c r="F8" s="29" t="s">
        <v>190</v>
      </c>
      <c r="G8" s="121">
        <f t="shared" si="1"/>
        <v>0</v>
      </c>
    </row>
    <row r="9" spans="1:8" ht="33">
      <c r="A9" s="174"/>
      <c r="B9" s="45" t="s">
        <v>191</v>
      </c>
      <c r="C9" s="30">
        <v>20000</v>
      </c>
      <c r="D9" s="122"/>
      <c r="E9" s="31">
        <f t="shared" si="0"/>
        <v>0</v>
      </c>
      <c r="F9" s="120"/>
      <c r="G9" s="121">
        <f t="shared" si="1"/>
        <v>20000</v>
      </c>
    </row>
    <row r="10" spans="1:8" ht="33">
      <c r="A10" s="174"/>
      <c r="B10" s="45" t="s">
        <v>192</v>
      </c>
      <c r="C10" s="30">
        <v>90000</v>
      </c>
      <c r="D10" s="122"/>
      <c r="E10" s="31">
        <f t="shared" si="0"/>
        <v>0</v>
      </c>
      <c r="F10" s="29"/>
      <c r="G10" s="121">
        <f t="shared" si="1"/>
        <v>90000</v>
      </c>
    </row>
    <row r="11" spans="1:8" ht="49.5">
      <c r="A11" s="64"/>
      <c r="B11" s="45" t="s">
        <v>193</v>
      </c>
      <c r="C11" s="30">
        <v>90000</v>
      </c>
      <c r="D11" s="122"/>
      <c r="E11" s="31">
        <f t="shared" si="0"/>
        <v>0</v>
      </c>
      <c r="F11" s="126"/>
      <c r="G11" s="121">
        <f t="shared" si="1"/>
        <v>90000</v>
      </c>
    </row>
    <row r="12" spans="1:8" ht="42.75">
      <c r="A12" s="64"/>
      <c r="B12" s="57" t="s">
        <v>194</v>
      </c>
      <c r="C12" s="58">
        <v>50000</v>
      </c>
      <c r="D12" s="127">
        <v>43154</v>
      </c>
      <c r="E12" s="59">
        <f t="shared" si="0"/>
        <v>0.86307999999999996</v>
      </c>
      <c r="F12" s="128" t="s">
        <v>195</v>
      </c>
      <c r="G12" s="121">
        <f t="shared" si="1"/>
        <v>6846</v>
      </c>
    </row>
    <row r="13" spans="1:8" ht="17.25" thickBot="1">
      <c r="A13" s="33"/>
      <c r="B13" s="34" t="s">
        <v>131</v>
      </c>
      <c r="C13" s="35">
        <f>SUM(C5:C12)</f>
        <v>1000000</v>
      </c>
      <c r="D13" s="35">
        <f>SUM(D5:D12)</f>
        <v>122154</v>
      </c>
      <c r="E13" s="36">
        <f t="shared" si="0"/>
        <v>0.122154</v>
      </c>
      <c r="F13" s="34"/>
      <c r="G13" s="121">
        <f t="shared" si="1"/>
        <v>877846</v>
      </c>
    </row>
    <row r="14" spans="1:8" ht="17.25" thickTop="1"/>
  </sheetData>
  <mergeCells count="4">
    <mergeCell ref="A1:H1"/>
    <mergeCell ref="A3:A4"/>
    <mergeCell ref="B3:F3"/>
    <mergeCell ref="A5:A10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使用計畫書</vt:lpstr>
      <vt:lpstr>105年總表</vt:lpstr>
      <vt:lpstr>105新化水電</vt:lpstr>
      <vt:lpstr>105崙頂</vt:lpstr>
      <vt:lpstr>105全興</vt:lpstr>
      <vt:lpstr>105唪口</vt:lpstr>
      <vt:lpstr>105唪口水電</vt:lpstr>
      <vt:lpstr>105北勢</vt:lpstr>
      <vt:lpstr>105協興</vt:lpstr>
      <vt:lpstr>105豐榮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MIHC</dc:creator>
  <cp:lastModifiedBy>MIHC</cp:lastModifiedBy>
  <cp:lastPrinted>2015-12-03T05:56:46Z</cp:lastPrinted>
  <dcterms:created xsi:type="dcterms:W3CDTF">2015-12-02T01:38:50Z</dcterms:created>
  <dcterms:modified xsi:type="dcterms:W3CDTF">2017-01-10T02:57:56Z</dcterms:modified>
</cp:coreProperties>
</file>