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890" windowWidth="28860" windowHeight="7695"/>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E16" i="1"/>
  <c r="C13" i="4"/>
  <c r="E12"/>
  <c r="G12"/>
  <c r="E11"/>
  <c r="G11"/>
  <c r="C16" i="9"/>
  <c r="E15"/>
  <c r="G15"/>
  <c r="A2" i="6"/>
  <c r="A2" i="10"/>
  <c r="D16" i="9"/>
  <c r="D11" i="1" l="1"/>
  <c r="E6" i="7"/>
  <c r="E7"/>
  <c r="E14" i="9"/>
  <c r="G14"/>
  <c r="G6" i="7"/>
  <c r="C14"/>
  <c r="D13" i="1"/>
  <c r="D14" i="8"/>
  <c r="D16" i="1" l="1"/>
  <c r="E14"/>
  <c r="E6" i="3"/>
  <c r="B14" i="1"/>
  <c r="C14" s="1"/>
  <c r="A1" i="10"/>
  <c r="D7"/>
  <c r="C7"/>
  <c r="E7" s="1"/>
  <c r="G6"/>
  <c r="E6"/>
  <c r="G5"/>
  <c r="E5"/>
  <c r="F14" i="1" l="1"/>
  <c r="B15"/>
  <c r="C15" s="1"/>
  <c r="G15" s="1"/>
  <c r="G14"/>
  <c r="E15"/>
  <c r="G7" i="10"/>
  <c r="F15" i="1" l="1"/>
  <c r="C14" i="8"/>
  <c r="C15" i="5"/>
  <c r="E14"/>
  <c r="G14"/>
  <c r="D13" i="4"/>
  <c r="E12" i="7"/>
  <c r="G12"/>
  <c r="A1" i="3" l="1"/>
  <c r="D15" i="5"/>
  <c r="D7" i="3"/>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F7"/>
  <c r="F9"/>
  <c r="B11"/>
  <c r="C11" l="1"/>
  <c r="G11" s="1"/>
  <c r="G16" s="1"/>
  <c r="B16"/>
  <c r="C16" s="1"/>
  <c r="F11" l="1"/>
  <c r="F16"/>
</calcChain>
</file>

<file path=xl/sharedStrings.xml><?xml version="1.0" encoding="utf-8"?>
<sst xmlns="http://schemas.openxmlformats.org/spreadsheetml/2006/main" count="205" uniqueCount="141">
  <si>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</si>
  <si>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</si>
  <si>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</si>
  <si>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</si>
  <si>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</si>
  <si>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</si>
  <si>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</si>
  <si>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</si>
  <si>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</si>
  <si>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</si>
  <si>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</si>
  <si>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</si>
  <si>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</si>
  <si>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</si>
  <si>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</si>
  <si>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</si>
  <si>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</si>
  <si>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</si>
  <si>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</si>
  <si>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</si>
  <si>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</si>
  <si>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</si>
  <si>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</si>
  <si>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</si>
  <si>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</si>
  <si>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 xml:space="preserve"> </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</si>
  <si>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</si>
  <si>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</si>
  <si>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</si>
  <si>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</si>
  <si>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</si>
  <si>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</si>
  <si>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</si>
  <si>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</si>
  <si>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</si>
  <si>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</si>
  <si>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</si>
  <si>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</si>
  <si>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</si>
  <si>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</si>
  <si>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</si>
  <si>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</si>
  <si>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</si>
  <si>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</si>
  <si>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</si>
  <si>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</si>
  <si>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</si>
  <si>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</si>
  <si>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</si>
  <si>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</si>
  <si>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</si>
  <si>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</si>
  <si>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</si>
  <si>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</si>
  <si>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</si>
  <si>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</si>
  <si>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</si>
  <si>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</si>
  <si>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</si>
  <si>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</si>
  <si>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</si>
  <si>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</si>
  <si>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</si>
  <si>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</si>
  <si>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</si>
  <si>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</si>
  <si>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</si>
  <si>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</si>
  <si>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</si>
  <si>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</si>
  <si>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</si>
  <si>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</si>
  <si>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</si>
  <si>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</si>
  <si>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</si>
  <si>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</si>
  <si>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</si>
  <si>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</si>
  <si>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</si>
  <si>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</si>
  <si>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</si>
  <si>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</si>
  <si>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</si>
  <si>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</si>
  <si>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</si>
  <si>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</si>
  <si>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</si>
  <si>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</si>
  <si>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</si>
  <si>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</si>
  <si>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</si>
  <si>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</si>
  <si>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</si>
  <si>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</si>
  <si>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</si>
  <si>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</si>
  <si>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</si>
  <si>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</si>
  <si>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</si>
  <si>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</si>
  <si>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</si>
  <si>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</si>
  <si>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保留款</t>
    <phoneticPr fontId="3" type="noConversion"/>
  </si>
  <si>
    <t>保留款</t>
  </si>
  <si>
    <t>保留款</t>
    <phoneticPr fontId="3"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</si>
  <si>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</si>
  <si>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</si>
  <si>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</si>
  <si>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</si>
  <si>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</si>
  <si>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</si>
  <si>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109.10/29支全興社區發展協會109年9月19-20日辦理觀摩國立科博館及臺中刑務所等活動車資、住宿、保險、餐費等99000元(108年支20000元、109年支79000元)$79000</t>
    <phoneticPr fontId="1" type="noConversion"/>
  </si>
  <si>
    <t>1.109.10.12支豐榮里109年09月30日辦理里民中秋節聯誼及環保教育活動桌椅租用等$7000</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</si>
  <si>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</si>
  <si>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1.109/10/07支崙頂社區發展協會巡守隊109年9月18-19日辦理暨環保教育觀摩高雄仁武焚化廠、石梯坪風景區、親不知子海上古道等環境教育學習中心等活動車資及午餐等費用$20000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</si>
  <si>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</si>
  <si>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</si>
  <si>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</si>
  <si>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</si>
  <si>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</si>
  <si>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</si>
  <si>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</si>
  <si>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109/11/03支豐榮社區發展協會109年8/11~10/27辦理經絡健康生活教育研習經費$17280</t>
    <phoneticPr fontId="1" type="noConversion"/>
  </si>
  <si>
    <t>109/11/23支豐榮社區發展協會109年10月29-30日辦理長壽會觀摩南科管理局、台灣蠶蜂昆蟲園區等活動車資、餐費、住宿、保險等費用$80000</t>
    <phoneticPr fontId="1" type="noConversion"/>
  </si>
  <si>
    <t>1.109/10/14支豐榮社區發展協會109年9月5日辦理觀摩杉林溪森林生態渡假園區車資.早.午.晚餐、門票及保險等費用$70000</t>
    <phoneticPr fontId="1" type="noConversion"/>
  </si>
  <si>
    <t>109/11/23支唪口里社區監視器故障維修開口契約維修費用共計120139元(107年度支139元、108年度支60000元、109年度支60000元)$6001</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</si>
  <si>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</si>
  <si>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</si>
  <si>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</si>
  <si>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109/11/23支崙頂社區發展協會109年11月09日辦理媽媽教室環保教育觀摩嘉義梅山太平雲梯、太平老街、南科台南園區等活動車資及便餐、保險費用$30000</t>
    <phoneticPr fontId="1" type="noConversion"/>
  </si>
  <si>
    <t>109/11/23支協興里社區109年度監視器故障維修開口契約維修費用共計123366元(107年豬50000元、108年度支23366元、109年度支50000元)$24034</t>
    <phoneticPr fontId="1" type="noConversion"/>
  </si>
  <si>
    <t>臺南市新化區暨唪口里辦理
「109年度臺南市永康垃圾資源回收(焚化)廠營運階段回饋金」109年度12月份執行情況表(基於業務需要，請准於全額保留)</t>
    <phoneticPr fontId="1" type="noConversion"/>
  </si>
  <si>
    <t>製表日期：109年12月21日</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</si>
  <si>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</si>
  <si>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</si>
  <si>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</si>
  <si>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</si>
  <si>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</si>
  <si>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109/12/04支豐榮社區發展協會購置社區環保志工制服50件費用</t>
    <phoneticPr fontId="1" type="noConversion"/>
  </si>
  <si>
    <t>109/12/21支唪口社區發展協會109年12月12-13日辦理環保教育觀摩大雪山、啞口觀景台、清水區藝術中心、鹿港玻璃館等活動車資、住宿、餐費、保險等</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</si>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</sst>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3">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0" fontId="8" fillId="0" borderId="1" xfId="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9" fillId="0" borderId="1" xfId="1" applyFont="1" applyBorder="1">
      <alignment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7"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0" fontId="14" fillId="0" borderId="1"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5"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6"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2" fillId="0" borderId="1" xfId="0" applyFont="1" applyBorder="1" applyAlignment="1">
      <alignment vertical="center" wrapText="1"/>
    </xf>
    <xf numFmtId="0" fontId="13" fillId="0" borderId="23" xfId="0" applyFont="1" applyBorder="1" applyAlignment="1">
      <alignment vertical="center" wrapText="1"/>
    </xf>
    <xf numFmtId="0" fontId="12"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0" fontId="14" fillId="0" borderId="10" xfId="0" applyFont="1" applyBorder="1" applyAlignment="1">
      <alignment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3" fillId="0" borderId="22" xfId="0" applyFont="1" applyBorder="1" applyAlignment="1">
      <alignment horizontal="left" vertical="top" wrapText="1"/>
    </xf>
    <xf numFmtId="0" fontId="17"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14" fillId="0" borderId="1" xfId="0" applyFont="1" applyBorder="1" applyAlignment="1">
      <alignment horizontal="left" vertical="top" wrapText="1"/>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topLeftCell="A2" workbookViewId="0">
      <selection activeCell="C16" sqref="C16"/>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5" t="s">
        <v>131</v>
      </c>
      <c r="B1" s="86"/>
      <c r="C1" s="86"/>
      <c r="D1" s="86"/>
      <c r="E1" s="86"/>
      <c r="F1" s="86"/>
      <c r="G1" s="86"/>
      <c r="H1" s="86"/>
    </row>
    <row r="2" spans="1:8" s="1" customFormat="1" ht="33" customHeight="1" thickBot="1">
      <c r="A2" s="1" t="s">
        <v>132</v>
      </c>
    </row>
    <row r="3" spans="1:8" ht="42.75" thickTop="1">
      <c r="A3" s="2" t="s">
        <v>0</v>
      </c>
      <c r="B3" s="3" t="s">
        <v>79</v>
      </c>
      <c r="C3" s="4" t="s">
        <v>1</v>
      </c>
      <c r="D3" s="4" t="s">
        <v>86</v>
      </c>
      <c r="E3" s="3" t="s">
        <v>2</v>
      </c>
      <c r="F3" s="10" t="s">
        <v>3</v>
      </c>
      <c r="G3" s="5" t="s">
        <v>101</v>
      </c>
      <c r="H3" s="2" t="s">
        <v>4</v>
      </c>
    </row>
    <row r="4" spans="1:8" ht="21">
      <c r="A4" s="6" t="s">
        <v>5</v>
      </c>
      <c r="B4" s="7">
        <f>'109新化水電'!C6</f>
        <v>14553812</v>
      </c>
      <c r="C4" s="41">
        <f t="shared" ref="C4:C16" si="0">B4</f>
        <v>14553812</v>
      </c>
      <c r="D4" s="41"/>
      <c r="E4" s="11">
        <f>'109新化水電'!D6</f>
        <v>0</v>
      </c>
      <c r="F4" s="8">
        <f t="shared" ref="F4:F16" si="1">E4/C4</f>
        <v>0</v>
      </c>
      <c r="G4" s="7">
        <f t="shared" ref="G4:G15" si="2">SUM(C4-E4)</f>
        <v>14553812</v>
      </c>
      <c r="H4" s="9"/>
    </row>
    <row r="5" spans="1:8" ht="21">
      <c r="A5" s="12" t="s">
        <v>6</v>
      </c>
      <c r="B5" s="11">
        <f>'109崙頂'!C14</f>
        <v>1000000</v>
      </c>
      <c r="C5" s="42">
        <f t="shared" si="0"/>
        <v>1000000</v>
      </c>
      <c r="D5" s="42"/>
      <c r="E5" s="11">
        <f>'109崙頂'!D14</f>
        <v>376600</v>
      </c>
      <c r="F5" s="18">
        <f t="shared" si="1"/>
        <v>0.37659999999999999</v>
      </c>
      <c r="G5" s="17">
        <f t="shared" si="2"/>
        <v>623400</v>
      </c>
      <c r="H5" s="13"/>
    </row>
    <row r="6" spans="1:8" ht="21">
      <c r="A6" s="12" t="s">
        <v>7</v>
      </c>
      <c r="B6" s="11">
        <f>'109全興'!C14</f>
        <v>1000000</v>
      </c>
      <c r="C6" s="42">
        <f t="shared" si="0"/>
        <v>1000000</v>
      </c>
      <c r="D6" s="42">
        <v>169375</v>
      </c>
      <c r="E6" s="11">
        <f>'109全興'!D14</f>
        <v>447005</v>
      </c>
      <c r="F6" s="18">
        <f t="shared" si="1"/>
        <v>0.44700499999999999</v>
      </c>
      <c r="G6" s="17">
        <f t="shared" si="2"/>
        <v>552995</v>
      </c>
      <c r="H6" s="13"/>
    </row>
    <row r="7" spans="1:8" ht="21">
      <c r="A7" s="12" t="s">
        <v>8</v>
      </c>
      <c r="B7" s="11">
        <f>'109唪口'!C13</f>
        <v>1000000</v>
      </c>
      <c r="C7" s="42">
        <f>B7</f>
        <v>1000000</v>
      </c>
      <c r="D7" s="42">
        <v>80000</v>
      </c>
      <c r="E7" s="11">
        <f>'109唪口'!D13</f>
        <v>312621</v>
      </c>
      <c r="F7" s="18">
        <f t="shared" si="1"/>
        <v>0.31262099999999998</v>
      </c>
      <c r="G7" s="17">
        <f t="shared" si="2"/>
        <v>687379</v>
      </c>
      <c r="H7" s="13"/>
    </row>
    <row r="8" spans="1:8" ht="21">
      <c r="A8" s="12" t="s">
        <v>9</v>
      </c>
      <c r="B8" s="11">
        <f>'109北勢'!C15</f>
        <v>1000000</v>
      </c>
      <c r="C8" s="42">
        <f t="shared" si="0"/>
        <v>1000000</v>
      </c>
      <c r="D8" s="42">
        <v>97000</v>
      </c>
      <c r="E8" s="11">
        <f>'109北勢'!D15</f>
        <v>382000</v>
      </c>
      <c r="F8" s="18">
        <f t="shared" si="1"/>
        <v>0.38200000000000001</v>
      </c>
      <c r="G8" s="17">
        <f t="shared" si="2"/>
        <v>618000</v>
      </c>
      <c r="H8" s="13"/>
    </row>
    <row r="9" spans="1:8" ht="21">
      <c r="A9" s="12" t="s">
        <v>10</v>
      </c>
      <c r="B9" s="11">
        <f>'109協興'!C14</f>
        <v>1000000</v>
      </c>
      <c r="C9" s="42">
        <f t="shared" si="0"/>
        <v>1000000</v>
      </c>
      <c r="D9" s="42"/>
      <c r="E9" s="11">
        <f>'109協興'!D14</f>
        <v>24034</v>
      </c>
      <c r="F9" s="18">
        <f t="shared" si="1"/>
        <v>2.4034E-2</v>
      </c>
      <c r="G9" s="17">
        <f t="shared" si="2"/>
        <v>975966</v>
      </c>
      <c r="H9" s="13"/>
    </row>
    <row r="10" spans="1:8" ht="21">
      <c r="A10" s="12" t="s">
        <v>11</v>
      </c>
      <c r="B10" s="11">
        <f>'109豐榮'!C16</f>
        <v>1000000</v>
      </c>
      <c r="C10" s="42">
        <f t="shared" si="0"/>
        <v>1000000</v>
      </c>
      <c r="D10" s="42">
        <v>30000</v>
      </c>
      <c r="E10" s="11">
        <f>'109豐榮'!D16</f>
        <v>204280</v>
      </c>
      <c r="F10" s="18">
        <f t="shared" si="1"/>
        <v>0.20427999999999999</v>
      </c>
      <c r="G10" s="17">
        <f t="shared" si="2"/>
        <v>795720</v>
      </c>
      <c r="H10" s="13"/>
    </row>
    <row r="11" spans="1:8" ht="21">
      <c r="A11" s="12" t="s">
        <v>12</v>
      </c>
      <c r="B11" s="11">
        <f>SUM(B4:B10)</f>
        <v>20553812</v>
      </c>
      <c r="C11" s="42">
        <f t="shared" si="0"/>
        <v>20553812</v>
      </c>
      <c r="D11" s="42">
        <f>SUM(D4:D10)</f>
        <v>376375</v>
      </c>
      <c r="E11" s="11">
        <f>SUM(E4:E10)</f>
        <v>1746540</v>
      </c>
      <c r="F11" s="18">
        <f t="shared" si="1"/>
        <v>8.4974018444851016E-2</v>
      </c>
      <c r="G11" s="17">
        <f t="shared" si="2"/>
        <v>18807272</v>
      </c>
      <c r="H11" s="13"/>
    </row>
    <row r="12" spans="1:8" ht="21">
      <c r="A12" s="12" t="s">
        <v>8</v>
      </c>
      <c r="B12" s="11">
        <f>'109唪口水電'!C7</f>
        <v>4590917</v>
      </c>
      <c r="C12" s="42">
        <f t="shared" si="0"/>
        <v>4590917</v>
      </c>
      <c r="D12" s="42"/>
      <c r="E12" s="11">
        <f>'109唪口水電'!D7</f>
        <v>0</v>
      </c>
      <c r="F12" s="18">
        <f t="shared" si="1"/>
        <v>0</v>
      </c>
      <c r="G12" s="17">
        <f t="shared" si="2"/>
        <v>4590917</v>
      </c>
      <c r="H12" s="9"/>
    </row>
    <row r="13" spans="1:8" ht="21">
      <c r="A13" s="12" t="s">
        <v>12</v>
      </c>
      <c r="B13" s="11">
        <f>SUM(B12)</f>
        <v>4590917</v>
      </c>
      <c r="C13" s="42">
        <f t="shared" si="0"/>
        <v>4590917</v>
      </c>
      <c r="D13" s="42">
        <f>D12</f>
        <v>0</v>
      </c>
      <c r="E13" s="11">
        <f>SUM(E12)</f>
        <v>0</v>
      </c>
      <c r="F13" s="18">
        <f t="shared" si="1"/>
        <v>0</v>
      </c>
      <c r="G13" s="17">
        <f t="shared" si="2"/>
        <v>4590917</v>
      </c>
      <c r="H13" s="13"/>
    </row>
    <row r="14" spans="1:8" ht="21">
      <c r="A14" s="12" t="s">
        <v>92</v>
      </c>
      <c r="B14" s="11">
        <f>行政作業費!C7</f>
        <v>52191</v>
      </c>
      <c r="C14" s="42">
        <f>B14</f>
        <v>52191</v>
      </c>
      <c r="D14" s="42"/>
      <c r="E14" s="11">
        <f>行政作業費!D7</f>
        <v>0</v>
      </c>
      <c r="F14" s="18">
        <f t="shared" si="1"/>
        <v>0</v>
      </c>
      <c r="G14" s="17">
        <f t="shared" si="2"/>
        <v>52191</v>
      </c>
      <c r="H14" s="9"/>
    </row>
    <row r="15" spans="1:8" ht="21">
      <c r="A15" s="12" t="s">
        <v>93</v>
      </c>
      <c r="B15" s="11">
        <f>B14</f>
        <v>52191</v>
      </c>
      <c r="C15" s="42">
        <f>B15</f>
        <v>52191</v>
      </c>
      <c r="D15" s="42">
        <v>0</v>
      </c>
      <c r="E15" s="11">
        <f>E14</f>
        <v>0</v>
      </c>
      <c r="F15" s="18">
        <f t="shared" si="1"/>
        <v>0</v>
      </c>
      <c r="G15" s="17">
        <f t="shared" si="2"/>
        <v>52191</v>
      </c>
      <c r="H15" s="13"/>
    </row>
    <row r="16" spans="1:8" ht="21">
      <c r="A16" s="6" t="s">
        <v>13</v>
      </c>
      <c r="B16" s="7">
        <f>SUM(B11+B13+B15)</f>
        <v>25196920</v>
      </c>
      <c r="C16" s="41">
        <f t="shared" si="0"/>
        <v>25196920</v>
      </c>
      <c r="D16" s="41">
        <f>D11+D13+D15</f>
        <v>376375</v>
      </c>
      <c r="E16" s="11">
        <f>SUM(E11+E13+E15)</f>
        <v>1746540</v>
      </c>
      <c r="F16" s="18">
        <f t="shared" si="1"/>
        <v>6.9315614765614209E-2</v>
      </c>
      <c r="G16" s="17">
        <f>G11+G13+G15</f>
        <v>23450380</v>
      </c>
      <c r="H16" s="9"/>
    </row>
    <row r="17" spans="1:8">
      <c r="A17" s="15" t="s">
        <v>110</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topLeftCell="A4" workbookViewId="0">
      <selection activeCell="F13" sqref="F13"/>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3" t="str">
        <f>'109年總表'!A1</f>
        <v>臺南市新化區暨唪口里辦理
「109年度臺南市永康垃圾資源回收(焚化)廠營運階段回饋金」109年度12月份執行情況表(基於業務需要，請准於全額保留)</v>
      </c>
      <c r="B1" s="93"/>
      <c r="C1" s="93"/>
      <c r="D1" s="93"/>
      <c r="E1" s="93"/>
      <c r="F1" s="93"/>
      <c r="G1" s="93"/>
      <c r="H1" s="93"/>
    </row>
    <row r="2" spans="1:8" ht="17.25" thickBot="1">
      <c r="A2" t="str">
        <f>'109年總表'!A2</f>
        <v>製表日期：109年12月21日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102</v>
      </c>
    </row>
    <row r="5" spans="1:8" ht="32.25" customHeight="1">
      <c r="A5" s="102" t="s">
        <v>71</v>
      </c>
      <c r="B5" s="32" t="s">
        <v>72</v>
      </c>
      <c r="C5" s="25">
        <v>200000</v>
      </c>
      <c r="D5" s="25"/>
      <c r="E5" s="26">
        <f t="shared" ref="E5:E16" si="0">D5/C5</f>
        <v>0</v>
      </c>
      <c r="F5" s="38"/>
      <c r="G5" s="51">
        <f>C5-D5</f>
        <v>200000</v>
      </c>
    </row>
    <row r="6" spans="1:8" ht="32.25" customHeight="1">
      <c r="A6" s="102"/>
      <c r="B6" s="32" t="s">
        <v>73</v>
      </c>
      <c r="C6" s="25">
        <v>20000</v>
      </c>
      <c r="D6" s="52"/>
      <c r="E6" s="26">
        <f>D6/C6</f>
        <v>0</v>
      </c>
      <c r="F6" s="77"/>
      <c r="G6" s="51">
        <f>C6-D6</f>
        <v>20000</v>
      </c>
    </row>
    <row r="7" spans="1:8">
      <c r="A7" s="102"/>
      <c r="B7" s="32" t="s">
        <v>74</v>
      </c>
      <c r="C7" s="25">
        <v>30000</v>
      </c>
      <c r="D7" s="52"/>
      <c r="E7" s="26">
        <f t="shared" si="0"/>
        <v>0</v>
      </c>
      <c r="F7" s="79"/>
      <c r="G7" s="51">
        <f t="shared" ref="G7:G16" si="1">C7-D7</f>
        <v>30000</v>
      </c>
    </row>
    <row r="8" spans="1:8" ht="90" customHeight="1">
      <c r="A8" s="102"/>
      <c r="B8" s="32" t="s">
        <v>84</v>
      </c>
      <c r="C8" s="25">
        <v>140000</v>
      </c>
      <c r="D8" s="25">
        <v>7000</v>
      </c>
      <c r="E8" s="26">
        <f t="shared" si="0"/>
        <v>0.05</v>
      </c>
      <c r="F8" s="79" t="s">
        <v>112</v>
      </c>
      <c r="G8" s="51">
        <f t="shared" si="1"/>
        <v>133000</v>
      </c>
    </row>
    <row r="9" spans="1:8" ht="49.5">
      <c r="A9" s="102"/>
      <c r="B9" s="32" t="s">
        <v>75</v>
      </c>
      <c r="C9" s="39">
        <v>160000</v>
      </c>
      <c r="D9" s="39">
        <v>70000</v>
      </c>
      <c r="E9" s="40">
        <f t="shared" si="0"/>
        <v>0.4375</v>
      </c>
      <c r="F9" s="79" t="s">
        <v>124</v>
      </c>
      <c r="G9" s="51">
        <f t="shared" si="1"/>
        <v>90000</v>
      </c>
    </row>
    <row r="10" spans="1:8" ht="49.5">
      <c r="A10" s="102"/>
      <c r="B10" s="46" t="s">
        <v>76</v>
      </c>
      <c r="C10" s="47">
        <v>80000</v>
      </c>
      <c r="D10" s="47">
        <v>80000</v>
      </c>
      <c r="E10" s="48">
        <f t="shared" si="0"/>
        <v>1</v>
      </c>
      <c r="F10" s="79" t="s">
        <v>123</v>
      </c>
      <c r="G10" s="51">
        <f t="shared" si="1"/>
        <v>0</v>
      </c>
    </row>
    <row r="11" spans="1:8" ht="49.5">
      <c r="A11" s="102"/>
      <c r="B11" s="46" t="s">
        <v>77</v>
      </c>
      <c r="C11" s="47">
        <v>30000</v>
      </c>
      <c r="D11" s="47"/>
      <c r="E11" s="48">
        <f t="shared" si="0"/>
        <v>0</v>
      </c>
      <c r="F11" s="79"/>
      <c r="G11" s="51">
        <f t="shared" si="1"/>
        <v>30000</v>
      </c>
    </row>
    <row r="12" spans="1:8" ht="77.25" customHeight="1">
      <c r="A12" s="57"/>
      <c r="B12" s="46" t="s">
        <v>78</v>
      </c>
      <c r="C12" s="47">
        <v>140000</v>
      </c>
      <c r="D12" s="47"/>
      <c r="E12" s="48">
        <f t="shared" si="0"/>
        <v>0</v>
      </c>
      <c r="F12" s="80"/>
      <c r="G12" s="51">
        <f t="shared" si="1"/>
        <v>140000</v>
      </c>
    </row>
    <row r="13" spans="1:8" ht="40.5" customHeight="1">
      <c r="A13" s="59"/>
      <c r="B13" s="32" t="s">
        <v>99</v>
      </c>
      <c r="C13" s="25">
        <v>30000</v>
      </c>
      <c r="D13" s="52">
        <v>30000</v>
      </c>
      <c r="E13" s="26">
        <f>D13/C13</f>
        <v>1</v>
      </c>
      <c r="F13" s="84" t="s">
        <v>138</v>
      </c>
      <c r="G13" s="51">
        <f>C13-D13</f>
        <v>0</v>
      </c>
    </row>
    <row r="14" spans="1:8" ht="33">
      <c r="A14" s="73"/>
      <c r="B14" s="32" t="s">
        <v>100</v>
      </c>
      <c r="C14" s="25">
        <v>120000</v>
      </c>
      <c r="D14" s="56">
        <v>17280</v>
      </c>
      <c r="E14" s="26">
        <f>D14/C14</f>
        <v>0.14399999999999999</v>
      </c>
      <c r="F14" s="83" t="s">
        <v>122</v>
      </c>
      <c r="G14" s="51">
        <f>C14-D14</f>
        <v>102720</v>
      </c>
    </row>
    <row r="15" spans="1:8">
      <c r="A15" s="81"/>
      <c r="B15" s="46" t="s">
        <v>107</v>
      </c>
      <c r="C15" s="44">
        <v>50000</v>
      </c>
      <c r="D15" s="56"/>
      <c r="E15" s="45">
        <f>D15/C15</f>
        <v>0</v>
      </c>
      <c r="F15" s="77"/>
      <c r="G15" s="51">
        <f>C15-D15</f>
        <v>50000</v>
      </c>
    </row>
    <row r="16" spans="1:8" ht="17.25" thickBot="1">
      <c r="A16" s="33"/>
      <c r="B16" s="29" t="s">
        <v>43</v>
      </c>
      <c r="C16" s="30">
        <f>SUM(C5:C15)</f>
        <v>1000000</v>
      </c>
      <c r="D16" s="30">
        <f>SUM(D5:D14)</f>
        <v>204280</v>
      </c>
      <c r="E16" s="31">
        <f t="shared" si="0"/>
        <v>0.20427999999999999</v>
      </c>
      <c r="F16" s="29"/>
      <c r="G16" s="51">
        <f t="shared" si="1"/>
        <v>795720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B29" sqref="B29"/>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7" t="str">
        <f>'109年總表'!A1</f>
        <v>臺南市新化區暨唪口里辦理
「109年度臺南市永康垃圾資源回收(焚化)廠營運階段回饋金」109年度12月份執行情況表(基於業務需要，請准於全額保留)</v>
      </c>
      <c r="B1" s="87"/>
      <c r="C1" s="87"/>
      <c r="D1" s="87"/>
      <c r="E1" s="87"/>
      <c r="F1" s="87"/>
      <c r="G1" s="87"/>
      <c r="H1" s="87"/>
    </row>
    <row r="2" spans="1:8" ht="17.25" thickBot="1">
      <c r="A2" t="str">
        <f>'109年總表'!A2</f>
        <v>製表日期：109年12月21日</v>
      </c>
    </row>
    <row r="3" spans="1:8" ht="17.25" thickTop="1">
      <c r="A3" s="88" t="s">
        <v>15</v>
      </c>
      <c r="B3" s="90" t="s">
        <v>16</v>
      </c>
      <c r="C3" s="90"/>
      <c r="D3" s="90"/>
      <c r="E3" s="90"/>
      <c r="F3" s="90"/>
      <c r="G3" s="19"/>
    </row>
    <row r="4" spans="1:8" ht="35.25" customHeight="1">
      <c r="A4" s="89"/>
      <c r="B4" s="20" t="s">
        <v>17</v>
      </c>
      <c r="C4" s="21" t="s">
        <v>18</v>
      </c>
      <c r="D4" s="21" t="s">
        <v>19</v>
      </c>
      <c r="E4" s="22" t="s">
        <v>20</v>
      </c>
      <c r="F4" s="20" t="s">
        <v>21</v>
      </c>
      <c r="G4" s="23" t="s">
        <v>103</v>
      </c>
    </row>
    <row r="5" spans="1:8" ht="69" customHeight="1">
      <c r="A5" s="72" t="s">
        <v>22</v>
      </c>
      <c r="B5" s="60" t="s">
        <v>80</v>
      </c>
      <c r="C5" s="61">
        <v>14553812</v>
      </c>
      <c r="D5" s="25"/>
      <c r="E5" s="26">
        <f>D5/C5</f>
        <v>0</v>
      </c>
      <c r="F5" s="55"/>
      <c r="G5" s="75">
        <f>C5-D5</f>
        <v>14553812</v>
      </c>
    </row>
    <row r="6" spans="1:8" ht="17.25" thickBot="1">
      <c r="A6" s="28"/>
      <c r="B6" s="29" t="s">
        <v>23</v>
      </c>
      <c r="C6" s="30">
        <f>SUM(C5:C5)</f>
        <v>14553812</v>
      </c>
      <c r="D6" s="30">
        <f>SUM(D5)</f>
        <v>0</v>
      </c>
      <c r="E6" s="31">
        <f>D6/C6</f>
        <v>0</v>
      </c>
      <c r="F6" s="29"/>
      <c r="G6" s="76">
        <f>C6-D6</f>
        <v>14553812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C21" sqref="C21:C22"/>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7" t="str">
        <f>'109年總表'!A1</f>
        <v>臺南市新化區暨唪口里辦理
「109年度臺南市永康垃圾資源回收(焚化)廠營運階段回饋金」109年度12月份執行情況表(基於業務需要，請准於全額保留)</v>
      </c>
      <c r="B1" s="87"/>
      <c r="C1" s="87"/>
      <c r="D1" s="87"/>
      <c r="E1" s="87"/>
      <c r="F1" s="87"/>
      <c r="G1" s="87"/>
      <c r="H1" s="87"/>
    </row>
    <row r="2" spans="1:8" ht="17.25" thickBot="1">
      <c r="A2" t="str">
        <f>'109年總表'!A2</f>
        <v>製表日期：109年12月21日</v>
      </c>
    </row>
    <row r="3" spans="1:8" ht="17.25" thickTop="1">
      <c r="A3" s="88" t="s">
        <v>15</v>
      </c>
      <c r="B3" s="90" t="s">
        <v>34</v>
      </c>
      <c r="C3" s="90"/>
      <c r="D3" s="90"/>
      <c r="E3" s="90"/>
      <c r="F3" s="90"/>
      <c r="G3" s="19"/>
    </row>
    <row r="4" spans="1:8">
      <c r="A4" s="89"/>
      <c r="B4" s="20" t="s">
        <v>17</v>
      </c>
      <c r="C4" s="21" t="s">
        <v>36</v>
      </c>
      <c r="D4" s="21" t="s">
        <v>19</v>
      </c>
      <c r="E4" s="22" t="s">
        <v>20</v>
      </c>
      <c r="F4" s="20" t="s">
        <v>21</v>
      </c>
      <c r="G4" s="23" t="s">
        <v>103</v>
      </c>
    </row>
    <row r="5" spans="1:8" ht="82.5" customHeight="1">
      <c r="A5" s="91" t="s">
        <v>22</v>
      </c>
      <c r="B5" s="60" t="s">
        <v>94</v>
      </c>
      <c r="C5" s="61">
        <v>8399</v>
      </c>
      <c r="E5" s="26">
        <f>D5/C5</f>
        <v>0</v>
      </c>
      <c r="G5" s="75">
        <f>C5-D5</f>
        <v>8399</v>
      </c>
    </row>
    <row r="6" spans="1:8" ht="116.25" customHeight="1">
      <c r="A6" s="92"/>
      <c r="B6" s="60" t="s">
        <v>81</v>
      </c>
      <c r="C6" s="61">
        <v>43792</v>
      </c>
      <c r="D6" s="25"/>
      <c r="E6" s="26">
        <f>D6/C6</f>
        <v>0</v>
      </c>
      <c r="F6" s="24"/>
      <c r="G6" s="75">
        <f t="shared" ref="G6:G7" si="0">C6-D6</f>
        <v>43792</v>
      </c>
    </row>
    <row r="7" spans="1:8" ht="17.25" thickBot="1">
      <c r="A7" s="28"/>
      <c r="B7" s="29" t="s">
        <v>95</v>
      </c>
      <c r="C7" s="30">
        <f>SUM(C5:C6)</f>
        <v>52191</v>
      </c>
      <c r="D7" s="30">
        <f>D5+D6</f>
        <v>0</v>
      </c>
      <c r="E7" s="26">
        <f>D7/C7</f>
        <v>0</v>
      </c>
      <c r="F7" s="29"/>
      <c r="G7" s="75">
        <f t="shared" si="0"/>
        <v>52191</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workbookViewId="0">
      <selection activeCell="J13" sqref="J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3" t="str">
        <f>'109年總表'!A1</f>
        <v>臺南市新化區暨唪口里辦理
「109年度臺南市永康垃圾資源回收(焚化)廠營運階段回饋金」109年度12月份執行情況表(基於業務需要，請准於全額保留)</v>
      </c>
      <c r="B1" s="93"/>
      <c r="C1" s="93"/>
      <c r="D1" s="93"/>
      <c r="E1" s="93"/>
      <c r="F1" s="93"/>
      <c r="G1" s="93"/>
      <c r="H1" s="93"/>
    </row>
    <row r="2" spans="1:8" ht="17.25" thickBot="1">
      <c r="A2" t="str">
        <f>'109年總表'!A2</f>
        <v>製表日期：109年12月21日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104</v>
      </c>
    </row>
    <row r="5" spans="1:8" ht="33">
      <c r="A5" s="94" t="s">
        <v>40</v>
      </c>
      <c r="B5" s="36" t="s">
        <v>41</v>
      </c>
      <c r="C5" s="25">
        <v>350000</v>
      </c>
      <c r="D5" s="25"/>
      <c r="E5" s="26">
        <f t="shared" ref="E5:E14" si="0">D5/C5</f>
        <v>0</v>
      </c>
      <c r="F5" s="38"/>
      <c r="G5" s="51">
        <f>C5-D5</f>
        <v>350000</v>
      </c>
    </row>
    <row r="6" spans="1:8" ht="39" customHeight="1">
      <c r="A6" s="95"/>
      <c r="B6" s="32" t="s">
        <v>26</v>
      </c>
      <c r="C6" s="25">
        <v>20000</v>
      </c>
      <c r="D6" s="25"/>
      <c r="E6" s="26">
        <f t="shared" si="0"/>
        <v>0</v>
      </c>
      <c r="F6" s="38"/>
      <c r="G6" s="51">
        <f t="shared" ref="G6:G14" si="1">C6-D6</f>
        <v>20000</v>
      </c>
    </row>
    <row r="7" spans="1:8" ht="57">
      <c r="A7" s="95"/>
      <c r="B7" s="32" t="s">
        <v>27</v>
      </c>
      <c r="C7" s="25">
        <v>100000</v>
      </c>
      <c r="D7" s="25">
        <v>99600</v>
      </c>
      <c r="E7" s="26">
        <f t="shared" si="0"/>
        <v>0.996</v>
      </c>
      <c r="F7" s="79" t="s">
        <v>113</v>
      </c>
      <c r="G7" s="51">
        <f t="shared" si="1"/>
        <v>400</v>
      </c>
    </row>
    <row r="8" spans="1:8" ht="49.5">
      <c r="A8" s="95"/>
      <c r="B8" s="32" t="s">
        <v>28</v>
      </c>
      <c r="C8" s="25">
        <v>70000</v>
      </c>
      <c r="D8" s="25"/>
      <c r="E8" s="26">
        <f t="shared" si="0"/>
        <v>0</v>
      </c>
      <c r="F8" s="78"/>
      <c r="G8" s="51">
        <f t="shared" si="1"/>
        <v>70000</v>
      </c>
    </row>
    <row r="9" spans="1:8" ht="49.5">
      <c r="A9" s="95"/>
      <c r="B9" s="32" t="s">
        <v>29</v>
      </c>
      <c r="C9" s="25">
        <v>30000</v>
      </c>
      <c r="D9" s="25">
        <v>30000</v>
      </c>
      <c r="E9" s="26">
        <f t="shared" si="0"/>
        <v>1</v>
      </c>
      <c r="F9" s="78" t="s">
        <v>129</v>
      </c>
      <c r="G9" s="51">
        <f t="shared" si="1"/>
        <v>0</v>
      </c>
    </row>
    <row r="10" spans="1:8" ht="69" customHeight="1">
      <c r="A10" s="95"/>
      <c r="B10" s="32" t="s">
        <v>30</v>
      </c>
      <c r="C10" s="25">
        <v>60000</v>
      </c>
      <c r="D10" s="25">
        <v>20000</v>
      </c>
      <c r="E10" s="26">
        <f t="shared" si="0"/>
        <v>0.33333333333333331</v>
      </c>
      <c r="F10" s="79" t="s">
        <v>114</v>
      </c>
      <c r="G10" s="51">
        <f t="shared" si="1"/>
        <v>40000</v>
      </c>
    </row>
    <row r="11" spans="1:8" ht="57">
      <c r="A11" s="95"/>
      <c r="B11" s="32" t="s">
        <v>31</v>
      </c>
      <c r="C11" s="25">
        <v>100000</v>
      </c>
      <c r="D11" s="25">
        <v>99000</v>
      </c>
      <c r="E11" s="26">
        <f t="shared" si="0"/>
        <v>0.99</v>
      </c>
      <c r="F11" s="79" t="s">
        <v>115</v>
      </c>
      <c r="G11" s="51">
        <f t="shared" si="1"/>
        <v>1000</v>
      </c>
    </row>
    <row r="12" spans="1:8" ht="85.5">
      <c r="A12" s="95"/>
      <c r="B12" s="32" t="s">
        <v>32</v>
      </c>
      <c r="C12" s="25">
        <v>200000</v>
      </c>
      <c r="D12" s="25">
        <v>128000</v>
      </c>
      <c r="E12" s="26">
        <f t="shared" si="0"/>
        <v>0.64</v>
      </c>
      <c r="F12" s="79" t="s">
        <v>133</v>
      </c>
      <c r="G12" s="51">
        <f t="shared" si="1"/>
        <v>72000</v>
      </c>
    </row>
    <row r="13" spans="1:8" ht="21.75" customHeight="1">
      <c r="A13" s="62"/>
      <c r="B13" s="32" t="s">
        <v>42</v>
      </c>
      <c r="C13" s="25">
        <v>70000</v>
      </c>
      <c r="D13" s="52"/>
      <c r="E13" s="26">
        <f>D13/C13</f>
        <v>0</v>
      </c>
      <c r="F13" s="24"/>
      <c r="G13" s="51">
        <f>C13-D13</f>
        <v>70000</v>
      </c>
    </row>
    <row r="14" spans="1:8">
      <c r="A14" s="33"/>
      <c r="B14" s="33" t="s">
        <v>43</v>
      </c>
      <c r="C14" s="25">
        <f>SUM(C5:C13)</f>
        <v>1000000</v>
      </c>
      <c r="D14" s="25">
        <f>SUM(D5:D13)</f>
        <v>376600</v>
      </c>
      <c r="E14" s="26">
        <f t="shared" si="0"/>
        <v>0.37659999999999999</v>
      </c>
      <c r="F14" s="67"/>
      <c r="G14" s="51">
        <f t="shared" si="1"/>
        <v>623400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4" workbookViewId="0">
      <selection activeCell="D13" sqref="D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3" t="str">
        <f>'109年總表'!A1</f>
        <v>臺南市新化區暨唪口里辦理
「109年度臺南市永康垃圾資源回收(焚化)廠營運階段回饋金」109年度12月份執行情況表(基於業務需要，請准於全額保留)</v>
      </c>
      <c r="B1" s="93"/>
      <c r="C1" s="93"/>
      <c r="D1" s="93"/>
      <c r="E1" s="93"/>
      <c r="F1" s="93"/>
      <c r="G1" s="93"/>
      <c r="H1" s="93"/>
    </row>
    <row r="2" spans="1:8" ht="17.25" thickBot="1">
      <c r="A2" t="str">
        <f>'109年總表'!A2</f>
        <v>製表日期：109年12月21日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102</v>
      </c>
    </row>
    <row r="5" spans="1:8" ht="33">
      <c r="A5" s="95" t="s">
        <v>44</v>
      </c>
      <c r="B5" s="32" t="s">
        <v>85</v>
      </c>
      <c r="C5" s="25">
        <v>450000</v>
      </c>
      <c r="D5" s="25"/>
      <c r="E5" s="26">
        <f t="shared" ref="E5:E14" si="0">D5/C5</f>
        <v>0</v>
      </c>
      <c r="F5" s="82"/>
      <c r="G5" s="51">
        <f>C5-D5</f>
        <v>450000</v>
      </c>
    </row>
    <row r="6" spans="1:8" ht="171">
      <c r="A6" s="95"/>
      <c r="B6" s="46" t="s">
        <v>97</v>
      </c>
      <c r="C6" s="44">
        <v>50000</v>
      </c>
      <c r="D6" s="25">
        <v>33630</v>
      </c>
      <c r="E6" s="26">
        <f t="shared" si="0"/>
        <v>0.67259999999999998</v>
      </c>
      <c r="F6" s="24" t="s">
        <v>134</v>
      </c>
      <c r="G6" s="51">
        <f>C6-D6</f>
        <v>16370</v>
      </c>
    </row>
    <row r="7" spans="1:8" ht="57">
      <c r="A7" s="95"/>
      <c r="B7" s="32" t="s">
        <v>46</v>
      </c>
      <c r="C7" s="25">
        <v>120000</v>
      </c>
      <c r="D7" s="25">
        <v>79000</v>
      </c>
      <c r="E7" s="26">
        <f t="shared" si="0"/>
        <v>0.65833333333333333</v>
      </c>
      <c r="F7" s="24" t="s">
        <v>111</v>
      </c>
      <c r="G7" s="51">
        <f t="shared" ref="G7:G14" si="1">C7-D7</f>
        <v>41000</v>
      </c>
    </row>
    <row r="8" spans="1:8" ht="42.75">
      <c r="A8" s="95"/>
      <c r="B8" s="32" t="s">
        <v>105</v>
      </c>
      <c r="C8" s="25">
        <v>70000</v>
      </c>
      <c r="D8" s="25">
        <v>70000</v>
      </c>
      <c r="E8" s="26">
        <f t="shared" si="0"/>
        <v>1</v>
      </c>
      <c r="F8" s="55" t="s">
        <v>136</v>
      </c>
      <c r="G8" s="51">
        <f t="shared" si="1"/>
        <v>0</v>
      </c>
    </row>
    <row r="9" spans="1:8" ht="42.75">
      <c r="A9" s="95"/>
      <c r="B9" s="32" t="s">
        <v>47</v>
      </c>
      <c r="C9" s="25">
        <v>70000</v>
      </c>
      <c r="D9" s="25">
        <v>35000</v>
      </c>
      <c r="E9" s="26">
        <f t="shared" si="0"/>
        <v>0.5</v>
      </c>
      <c r="F9" s="24" t="s">
        <v>118</v>
      </c>
      <c r="G9" s="51">
        <f t="shared" si="1"/>
        <v>35000</v>
      </c>
    </row>
    <row r="10" spans="1:8" ht="49.5">
      <c r="A10" s="95"/>
      <c r="B10" s="32" t="s">
        <v>48</v>
      </c>
      <c r="C10" s="25">
        <v>70000</v>
      </c>
      <c r="D10" s="25">
        <v>70000</v>
      </c>
      <c r="E10" s="26">
        <f t="shared" si="0"/>
        <v>1</v>
      </c>
      <c r="F10" s="24" t="s">
        <v>116</v>
      </c>
      <c r="G10" s="51">
        <f t="shared" si="1"/>
        <v>0</v>
      </c>
    </row>
    <row r="11" spans="1:8" ht="57">
      <c r="A11" s="49"/>
      <c r="B11" s="46" t="s">
        <v>49</v>
      </c>
      <c r="C11" s="44">
        <v>70000</v>
      </c>
      <c r="D11" s="44">
        <v>60000</v>
      </c>
      <c r="E11" s="45">
        <f t="shared" si="0"/>
        <v>0.8571428571428571</v>
      </c>
      <c r="F11" s="24" t="s">
        <v>117</v>
      </c>
      <c r="G11" s="51">
        <f t="shared" si="1"/>
        <v>10000</v>
      </c>
    </row>
    <row r="12" spans="1:8" ht="57">
      <c r="A12" s="66"/>
      <c r="B12" s="46" t="s">
        <v>87</v>
      </c>
      <c r="C12" s="44">
        <v>70000</v>
      </c>
      <c r="D12" s="44">
        <v>70000</v>
      </c>
      <c r="E12" s="45">
        <f t="shared" si="0"/>
        <v>1</v>
      </c>
      <c r="F12" s="55" t="s">
        <v>137</v>
      </c>
      <c r="G12" s="51">
        <f t="shared" si="1"/>
        <v>0</v>
      </c>
    </row>
    <row r="13" spans="1:8" ht="42.75">
      <c r="A13" s="58"/>
      <c r="B13" s="32" t="s">
        <v>45</v>
      </c>
      <c r="C13" s="25">
        <v>30000</v>
      </c>
      <c r="D13" s="52">
        <v>29375</v>
      </c>
      <c r="E13" s="26">
        <f>D13/C13</f>
        <v>0.97916666666666663</v>
      </c>
      <c r="F13" s="84" t="s">
        <v>135</v>
      </c>
      <c r="G13" s="51">
        <f>C13-D13</f>
        <v>625</v>
      </c>
    </row>
    <row r="14" spans="1:8" ht="17.25" thickBot="1">
      <c r="A14" s="28"/>
      <c r="B14" s="29" t="s">
        <v>43</v>
      </c>
      <c r="C14" s="30">
        <f>SUM(C5:C13)</f>
        <v>1000000</v>
      </c>
      <c r="D14" s="30">
        <f>SUM(D5:D13)</f>
        <v>447005</v>
      </c>
      <c r="E14" s="31">
        <f t="shared" si="0"/>
        <v>0.44700499999999999</v>
      </c>
      <c r="F14" s="68"/>
      <c r="G14" s="51">
        <f t="shared" si="1"/>
        <v>552995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workbookViewId="0">
      <selection activeCell="D7" sqref="D7"/>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3" t="str">
        <f>'109年總表'!A1</f>
        <v>臺南市新化區暨唪口里辦理
「109年度臺南市永康垃圾資源回收(焚化)廠營運階段回饋金」109年度12月份執行情況表(基於業務需要，請准於全額保留)</v>
      </c>
      <c r="B1" s="93"/>
      <c r="C1" s="93"/>
      <c r="D1" s="93"/>
      <c r="E1" s="93"/>
      <c r="F1" s="93"/>
      <c r="G1" s="93"/>
      <c r="H1" s="93"/>
    </row>
    <row r="2" spans="1:8" ht="17.25" thickBot="1">
      <c r="A2" t="str">
        <f>'109年總表'!A2</f>
        <v>製表日期：109年12月21日</v>
      </c>
    </row>
    <row r="3" spans="1:8" ht="17.25" customHeight="1" thickTop="1">
      <c r="A3" s="88" t="s">
        <v>33</v>
      </c>
      <c r="B3" s="90" t="s">
        <v>34</v>
      </c>
      <c r="C3" s="90"/>
      <c r="D3" s="90"/>
      <c r="E3" s="90"/>
      <c r="F3" s="90"/>
      <c r="G3" s="19"/>
    </row>
    <row r="4" spans="1:8">
      <c r="A4" s="89"/>
      <c r="B4" s="20" t="s">
        <v>35</v>
      </c>
      <c r="C4" s="21" t="s">
        <v>36</v>
      </c>
      <c r="D4" s="21" t="s">
        <v>37</v>
      </c>
      <c r="E4" s="22" t="s">
        <v>38</v>
      </c>
      <c r="F4" s="20" t="s">
        <v>39</v>
      </c>
      <c r="G4" s="23" t="s">
        <v>102</v>
      </c>
    </row>
    <row r="5" spans="1:8" ht="48" customHeight="1">
      <c r="A5" s="94" t="s">
        <v>50</v>
      </c>
      <c r="B5" s="32" t="s">
        <v>51</v>
      </c>
      <c r="C5" s="25">
        <v>480000</v>
      </c>
      <c r="D5" s="25"/>
      <c r="E5" s="26">
        <f t="shared" ref="E5:E13" si="0">D5/C5</f>
        <v>0</v>
      </c>
      <c r="F5" s="24"/>
      <c r="G5" s="51">
        <f>C5-D5</f>
        <v>480000</v>
      </c>
    </row>
    <row r="6" spans="1:8" ht="57">
      <c r="A6" s="95"/>
      <c r="B6" s="32" t="s">
        <v>53</v>
      </c>
      <c r="C6" s="25">
        <v>80000</v>
      </c>
      <c r="D6" s="25">
        <v>80000</v>
      </c>
      <c r="E6" s="26">
        <f t="shared" si="0"/>
        <v>1</v>
      </c>
      <c r="F6" s="55" t="s">
        <v>139</v>
      </c>
      <c r="G6" s="51">
        <f t="shared" ref="G6:G13" si="1">C6-D6</f>
        <v>0</v>
      </c>
    </row>
    <row r="7" spans="1:8" ht="99.75">
      <c r="A7" s="95"/>
      <c r="B7" s="32" t="s">
        <v>54</v>
      </c>
      <c r="C7" s="25">
        <v>120000</v>
      </c>
      <c r="D7" s="25">
        <v>120000</v>
      </c>
      <c r="E7" s="26">
        <f t="shared" si="0"/>
        <v>1</v>
      </c>
      <c r="F7" s="24" t="s">
        <v>126</v>
      </c>
      <c r="G7" s="51">
        <f t="shared" si="1"/>
        <v>0</v>
      </c>
    </row>
    <row r="8" spans="1:8" ht="57">
      <c r="A8" s="95"/>
      <c r="B8" s="32" t="s">
        <v>55</v>
      </c>
      <c r="C8" s="25">
        <v>60000</v>
      </c>
      <c r="D8" s="52">
        <v>60000</v>
      </c>
      <c r="E8" s="26">
        <f t="shared" si="0"/>
        <v>1</v>
      </c>
      <c r="F8" s="24" t="s">
        <v>127</v>
      </c>
      <c r="G8" s="51">
        <f t="shared" si="1"/>
        <v>0</v>
      </c>
    </row>
    <row r="9" spans="1:8" ht="57">
      <c r="A9" s="95"/>
      <c r="B9" s="32" t="s">
        <v>56</v>
      </c>
      <c r="C9" s="25">
        <v>120000</v>
      </c>
      <c r="D9" s="25">
        <v>46620</v>
      </c>
      <c r="E9" s="26">
        <f t="shared" si="0"/>
        <v>0.38850000000000001</v>
      </c>
      <c r="F9" s="24" t="s">
        <v>128</v>
      </c>
      <c r="G9" s="51">
        <f t="shared" si="1"/>
        <v>73380</v>
      </c>
    </row>
    <row r="10" spans="1:8" ht="42.75">
      <c r="A10" s="95"/>
      <c r="B10" s="32" t="s">
        <v>52</v>
      </c>
      <c r="C10" s="25">
        <v>60000</v>
      </c>
      <c r="D10" s="52">
        <v>6001</v>
      </c>
      <c r="E10" s="26">
        <f>D10/C10</f>
        <v>0.10001666666666667</v>
      </c>
      <c r="F10" s="24" t="s">
        <v>125</v>
      </c>
      <c r="G10" s="51">
        <f>C10-D10</f>
        <v>53999</v>
      </c>
    </row>
    <row r="11" spans="1:8" ht="33">
      <c r="A11" s="95"/>
      <c r="B11" s="32" t="s">
        <v>108</v>
      </c>
      <c r="C11" s="25">
        <v>60000</v>
      </c>
      <c r="D11" s="52"/>
      <c r="E11" s="26">
        <f>D11/C11</f>
        <v>0</v>
      </c>
      <c r="F11" s="50"/>
      <c r="G11" s="51">
        <f>C11-D11</f>
        <v>60000</v>
      </c>
    </row>
    <row r="12" spans="1:8" ht="33">
      <c r="A12" s="95"/>
      <c r="B12" s="32" t="s">
        <v>109</v>
      </c>
      <c r="C12" s="25">
        <v>20000</v>
      </c>
      <c r="D12" s="52"/>
      <c r="E12" s="26">
        <f>D12/C12</f>
        <v>0</v>
      </c>
      <c r="F12" s="50"/>
      <c r="G12" s="51">
        <f>C12-D12</f>
        <v>20000</v>
      </c>
    </row>
    <row r="13" spans="1:8">
      <c r="A13" s="96"/>
      <c r="B13" s="33" t="s">
        <v>43</v>
      </c>
      <c r="C13" s="25">
        <f>SUM(C5:C12)</f>
        <v>1000000</v>
      </c>
      <c r="D13" s="25">
        <f>SUM(D5:D10)</f>
        <v>312621</v>
      </c>
      <c r="E13" s="26">
        <f t="shared" si="0"/>
        <v>0.31262099999999998</v>
      </c>
      <c r="F13" s="50"/>
      <c r="G13" s="51">
        <f t="shared" si="1"/>
        <v>687379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J5" sqref="J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3" t="str">
        <f>'109年總表'!A1</f>
        <v>臺南市新化區暨唪口里辦理
「109年度臺南市永康垃圾資源回收(焚化)廠營運階段回饋金」109年度12月份執行情況表(基於業務需要，請准於全額保留)</v>
      </c>
      <c r="B1" s="93"/>
      <c r="C1" s="93"/>
      <c r="D1" s="93"/>
      <c r="E1" s="93"/>
      <c r="F1" s="93"/>
      <c r="G1" s="93"/>
      <c r="H1" s="65"/>
    </row>
    <row r="2" spans="1:8" ht="17.25" thickBot="1">
      <c r="A2" t="str">
        <f>'109年總表'!A2</f>
        <v>製表日期：109年12月21日</v>
      </c>
    </row>
    <row r="3" spans="1:8" ht="17.25" thickTop="1">
      <c r="A3" s="88" t="s">
        <v>15</v>
      </c>
      <c r="B3" s="90" t="s">
        <v>16</v>
      </c>
      <c r="C3" s="90"/>
      <c r="D3" s="90"/>
      <c r="E3" s="90"/>
      <c r="F3" s="90"/>
      <c r="G3" s="19"/>
    </row>
    <row r="4" spans="1:8">
      <c r="A4" s="89"/>
      <c r="B4" s="20" t="s">
        <v>17</v>
      </c>
      <c r="C4" s="21" t="s">
        <v>18</v>
      </c>
      <c r="D4" s="21" t="s">
        <v>19</v>
      </c>
      <c r="E4" s="22" t="s">
        <v>20</v>
      </c>
      <c r="F4" s="20" t="s">
        <v>21</v>
      </c>
      <c r="G4" s="23" t="s">
        <v>103</v>
      </c>
    </row>
    <row r="5" spans="1:8" ht="51.75">
      <c r="A5" s="94" t="s">
        <v>24</v>
      </c>
      <c r="B5" s="63" t="s">
        <v>82</v>
      </c>
      <c r="C5" s="64">
        <v>2791259</v>
      </c>
      <c r="D5" s="25"/>
      <c r="E5" s="26">
        <f>D5/C5</f>
        <v>0</v>
      </c>
      <c r="F5" s="24"/>
      <c r="G5" s="27" t="s">
        <v>25</v>
      </c>
    </row>
    <row r="6" spans="1:8" ht="49.5">
      <c r="A6" s="96"/>
      <c r="B6" s="34" t="s">
        <v>57</v>
      </c>
      <c r="C6" s="25">
        <v>1799658</v>
      </c>
      <c r="D6" s="25"/>
      <c r="E6" s="26">
        <f t="shared" ref="E6" si="0">D6/C6</f>
        <v>0</v>
      </c>
      <c r="F6" s="69"/>
      <c r="G6" s="53"/>
    </row>
    <row r="7" spans="1:8" ht="17.25" thickBot="1">
      <c r="A7" s="28"/>
      <c r="B7" s="29" t="s">
        <v>23</v>
      </c>
      <c r="C7" s="30">
        <f>SUM(C5:C6)</f>
        <v>4590917</v>
      </c>
      <c r="D7" s="30">
        <f>SUM(D5:D6)</f>
        <v>0</v>
      </c>
      <c r="E7" s="31">
        <f>D7/C7</f>
        <v>0</v>
      </c>
      <c r="F7" s="29"/>
      <c r="G7" s="30">
        <v>4590917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D11" sqref="D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3" t="str">
        <f>'109年總表'!A1</f>
        <v>臺南市新化區暨唪口里辦理
「109年度臺南市永康垃圾資源回收(焚化)廠營運階段回饋金」109年度12月份執行情況表(基於業務需要，請准於全額保留)</v>
      </c>
      <c r="B1" s="93"/>
      <c r="C1" s="93"/>
      <c r="D1" s="93"/>
      <c r="E1" s="93"/>
      <c r="F1" s="93"/>
      <c r="G1" s="93"/>
      <c r="H1" s="93"/>
    </row>
    <row r="2" spans="1:8" ht="17.25" thickBot="1">
      <c r="A2" t="str">
        <f>'109年總表'!A2</f>
        <v>製表日期：109年12月21日</v>
      </c>
    </row>
    <row r="3" spans="1:8" ht="17.25" customHeight="1" thickTop="1">
      <c r="A3" s="88" t="s">
        <v>33</v>
      </c>
      <c r="B3" s="97" t="s">
        <v>34</v>
      </c>
      <c r="C3" s="98"/>
      <c r="D3" s="98"/>
      <c r="E3" s="98"/>
      <c r="F3" s="98"/>
      <c r="G3" s="99"/>
    </row>
    <row r="4" spans="1:8">
      <c r="A4" s="89"/>
      <c r="B4" s="20" t="s">
        <v>35</v>
      </c>
      <c r="C4" s="21" t="s">
        <v>36</v>
      </c>
      <c r="D4" s="21" t="s">
        <v>37</v>
      </c>
      <c r="E4" s="22" t="s">
        <v>38</v>
      </c>
      <c r="F4" s="35" t="s">
        <v>39</v>
      </c>
      <c r="G4" s="23" t="s">
        <v>102</v>
      </c>
    </row>
    <row r="5" spans="1:8" ht="45" customHeight="1">
      <c r="A5" s="94" t="s">
        <v>58</v>
      </c>
      <c r="B5" s="36" t="s">
        <v>88</v>
      </c>
      <c r="C5" s="25">
        <v>230000</v>
      </c>
      <c r="D5" s="25"/>
      <c r="E5" s="26">
        <f t="shared" ref="E5:E15" si="0">D5/C5</f>
        <v>0</v>
      </c>
      <c r="F5" s="74"/>
      <c r="G5" s="51">
        <f>C5-D5</f>
        <v>230000</v>
      </c>
    </row>
    <row r="6" spans="1:8" ht="37.5" customHeight="1">
      <c r="A6" s="95"/>
      <c r="B6" s="36" t="s">
        <v>106</v>
      </c>
      <c r="C6" s="25">
        <v>50000</v>
      </c>
      <c r="D6" s="25"/>
      <c r="E6" s="26">
        <f t="shared" si="0"/>
        <v>0</v>
      </c>
      <c r="F6" s="50"/>
      <c r="G6" s="51">
        <f t="shared" ref="G6:G15" si="1">C6-D6</f>
        <v>50000</v>
      </c>
    </row>
    <row r="7" spans="1:8" ht="50.25" customHeight="1">
      <c r="A7" s="95"/>
      <c r="B7" s="36" t="s">
        <v>89</v>
      </c>
      <c r="C7" s="25">
        <v>90000</v>
      </c>
      <c r="D7" s="25"/>
      <c r="E7" s="26">
        <f t="shared" si="0"/>
        <v>0</v>
      </c>
      <c r="F7" s="50"/>
      <c r="G7" s="51">
        <f t="shared" si="1"/>
        <v>90000</v>
      </c>
    </row>
    <row r="8" spans="1:8" ht="42.75">
      <c r="A8" s="95"/>
      <c r="B8" s="36" t="s">
        <v>59</v>
      </c>
      <c r="C8" s="25">
        <v>98000</v>
      </c>
      <c r="D8" s="52">
        <v>98000</v>
      </c>
      <c r="E8" s="26">
        <f t="shared" si="0"/>
        <v>1</v>
      </c>
      <c r="F8" s="24" t="s">
        <v>119</v>
      </c>
      <c r="G8" s="51">
        <f t="shared" si="1"/>
        <v>0</v>
      </c>
    </row>
    <row r="9" spans="1:8" ht="51.75" customHeight="1">
      <c r="A9" s="95"/>
      <c r="B9" s="36" t="s">
        <v>60</v>
      </c>
      <c r="C9" s="25">
        <v>140000</v>
      </c>
      <c r="D9" s="25">
        <v>90000</v>
      </c>
      <c r="E9" s="26">
        <f t="shared" si="0"/>
        <v>0.6428571428571429</v>
      </c>
      <c r="F9" s="54" t="s">
        <v>120</v>
      </c>
      <c r="G9" s="51">
        <f t="shared" si="1"/>
        <v>50000</v>
      </c>
    </row>
    <row r="10" spans="1:8" ht="57">
      <c r="A10" s="95"/>
      <c r="B10" s="36" t="s">
        <v>61</v>
      </c>
      <c r="C10" s="25">
        <v>97000</v>
      </c>
      <c r="D10" s="25">
        <v>97000</v>
      </c>
      <c r="E10" s="26">
        <f t="shared" si="0"/>
        <v>1</v>
      </c>
      <c r="F10" s="74" t="s">
        <v>140</v>
      </c>
      <c r="G10" s="51">
        <f t="shared" si="1"/>
        <v>0</v>
      </c>
    </row>
    <row r="11" spans="1:8" ht="57">
      <c r="A11" s="95"/>
      <c r="B11" s="43" t="s">
        <v>62</v>
      </c>
      <c r="C11" s="44">
        <v>97000</v>
      </c>
      <c r="D11" s="44">
        <v>97000</v>
      </c>
      <c r="E11" s="45">
        <f t="shared" si="0"/>
        <v>1</v>
      </c>
      <c r="F11" s="70" t="s">
        <v>121</v>
      </c>
      <c r="G11" s="51">
        <f t="shared" si="1"/>
        <v>0</v>
      </c>
    </row>
    <row r="12" spans="1:8" ht="33">
      <c r="A12" s="95"/>
      <c r="B12" s="43" t="s">
        <v>90</v>
      </c>
      <c r="C12" s="44">
        <v>50000</v>
      </c>
      <c r="D12" s="44"/>
      <c r="E12" s="45">
        <f t="shared" si="0"/>
        <v>0</v>
      </c>
      <c r="F12" s="70"/>
      <c r="G12" s="51">
        <f t="shared" si="1"/>
        <v>50000</v>
      </c>
    </row>
    <row r="13" spans="1:8" ht="33">
      <c r="A13" s="95"/>
      <c r="B13" s="43" t="s">
        <v>98</v>
      </c>
      <c r="C13" s="44">
        <v>98000</v>
      </c>
      <c r="D13" s="44"/>
      <c r="E13" s="45">
        <f t="shared" si="0"/>
        <v>0</v>
      </c>
      <c r="F13" s="70"/>
      <c r="G13" s="51">
        <f t="shared" si="1"/>
        <v>98000</v>
      </c>
    </row>
    <row r="14" spans="1:8">
      <c r="A14" s="95"/>
      <c r="B14" s="43" t="s">
        <v>91</v>
      </c>
      <c r="C14" s="44">
        <v>50000</v>
      </c>
      <c r="D14" s="44"/>
      <c r="E14" s="45">
        <f t="shared" si="0"/>
        <v>0</v>
      </c>
      <c r="F14" s="70"/>
      <c r="G14" s="51">
        <f t="shared" si="1"/>
        <v>50000</v>
      </c>
    </row>
    <row r="15" spans="1:8" ht="17.25" thickBot="1">
      <c r="A15" s="100"/>
      <c r="B15" s="29" t="s">
        <v>43</v>
      </c>
      <c r="C15" s="30">
        <f>SUM(C5:C14)</f>
        <v>1000000</v>
      </c>
      <c r="D15" s="30">
        <f>SUM(D5:D13)</f>
        <v>382000</v>
      </c>
      <c r="E15" s="31">
        <f t="shared" si="0"/>
        <v>0.38200000000000001</v>
      </c>
      <c r="F15" s="71"/>
      <c r="G15" s="51">
        <f t="shared" si="1"/>
        <v>618000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4" workbookViewId="0">
      <selection activeCell="F13" sqref="F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3" t="str">
        <f>'109年總表'!A1</f>
        <v>臺南市新化區暨唪口里辦理
「109年度臺南市永康垃圾資源回收(焚化)廠營運階段回饋金」109年度12月份執行情況表(基於業務需要，請准於全額保留)</v>
      </c>
      <c r="B1" s="93"/>
      <c r="C1" s="93"/>
      <c r="D1" s="93"/>
      <c r="E1" s="93"/>
      <c r="F1" s="93"/>
      <c r="G1" s="93"/>
    </row>
    <row r="2" spans="1:7" ht="17.25" thickBot="1">
      <c r="A2" t="str">
        <f>'109年總表'!A2</f>
        <v>製表日期：109年12月21日</v>
      </c>
    </row>
    <row r="3" spans="1:7" ht="17.25" customHeight="1" thickTop="1">
      <c r="A3" s="88" t="s">
        <v>33</v>
      </c>
      <c r="B3" s="90" t="s">
        <v>34</v>
      </c>
      <c r="C3" s="90"/>
      <c r="D3" s="90"/>
      <c r="E3" s="90"/>
      <c r="F3" s="101"/>
      <c r="G3" s="37"/>
    </row>
    <row r="4" spans="1:7">
      <c r="A4" s="89"/>
      <c r="B4" s="20" t="s">
        <v>35</v>
      </c>
      <c r="C4" s="21" t="s">
        <v>36</v>
      </c>
      <c r="D4" s="21" t="s">
        <v>37</v>
      </c>
      <c r="E4" s="22" t="s">
        <v>38</v>
      </c>
      <c r="F4" s="20" t="s">
        <v>39</v>
      </c>
      <c r="G4" s="23" t="s">
        <v>102</v>
      </c>
    </row>
    <row r="5" spans="1:7" ht="54.75" customHeight="1">
      <c r="A5" s="94" t="s">
        <v>63</v>
      </c>
      <c r="B5" s="36" t="s">
        <v>64</v>
      </c>
      <c r="C5" s="25">
        <v>650000</v>
      </c>
      <c r="D5" s="25"/>
      <c r="E5" s="26">
        <f t="shared" ref="E5:E14" si="0">D5/C5</f>
        <v>0</v>
      </c>
      <c r="F5" s="24"/>
      <c r="G5" s="51">
        <f>C5-D5</f>
        <v>650000</v>
      </c>
    </row>
    <row r="6" spans="1:7" ht="33">
      <c r="A6" s="95"/>
      <c r="B6" s="36" t="s">
        <v>65</v>
      </c>
      <c r="C6" s="25">
        <v>50000</v>
      </c>
      <c r="D6" s="25"/>
      <c r="E6" s="26">
        <f t="shared" si="0"/>
        <v>0</v>
      </c>
      <c r="F6" s="24"/>
      <c r="G6" s="51">
        <f t="shared" ref="G6:G14" si="1">C6-D6</f>
        <v>50000</v>
      </c>
    </row>
    <row r="7" spans="1:7" ht="33">
      <c r="A7" s="95"/>
      <c r="B7" s="36" t="s">
        <v>83</v>
      </c>
      <c r="C7" s="25">
        <v>40000</v>
      </c>
      <c r="D7" s="25"/>
      <c r="E7" s="26">
        <f t="shared" si="0"/>
        <v>0</v>
      </c>
      <c r="F7" s="24"/>
      <c r="G7" s="51">
        <f t="shared" si="1"/>
        <v>40000</v>
      </c>
    </row>
    <row r="8" spans="1:7" ht="51.75" customHeight="1">
      <c r="A8" s="95"/>
      <c r="B8" s="36" t="s">
        <v>66</v>
      </c>
      <c r="C8" s="25">
        <v>50000</v>
      </c>
      <c r="D8" s="25"/>
      <c r="E8" s="26">
        <f t="shared" si="0"/>
        <v>0</v>
      </c>
      <c r="F8" s="24"/>
      <c r="G8" s="51">
        <f t="shared" si="1"/>
        <v>50000</v>
      </c>
    </row>
    <row r="9" spans="1:7" ht="49.5">
      <c r="A9" s="95"/>
      <c r="B9" s="36" t="s">
        <v>67</v>
      </c>
      <c r="C9" s="25">
        <v>50000</v>
      </c>
      <c r="D9" s="25"/>
      <c r="E9" s="26">
        <f t="shared" si="0"/>
        <v>0</v>
      </c>
      <c r="F9" s="24"/>
      <c r="G9" s="51">
        <f t="shared" si="1"/>
        <v>50000</v>
      </c>
    </row>
    <row r="10" spans="1:7" ht="48" customHeight="1">
      <c r="A10" s="95"/>
      <c r="B10" s="36" t="s">
        <v>68</v>
      </c>
      <c r="C10" s="25">
        <v>10000</v>
      </c>
      <c r="D10" s="52"/>
      <c r="E10" s="26">
        <f t="shared" si="0"/>
        <v>0</v>
      </c>
      <c r="F10" s="24"/>
      <c r="G10" s="51">
        <f t="shared" si="1"/>
        <v>10000</v>
      </c>
    </row>
    <row r="11" spans="1:7" ht="33">
      <c r="A11" s="95"/>
      <c r="B11" s="36" t="s">
        <v>69</v>
      </c>
      <c r="C11" s="25">
        <v>40000</v>
      </c>
      <c r="D11" s="52"/>
      <c r="E11" s="26">
        <f t="shared" si="0"/>
        <v>0</v>
      </c>
      <c r="F11" s="24"/>
      <c r="G11" s="51">
        <f t="shared" si="1"/>
        <v>40000</v>
      </c>
    </row>
    <row r="12" spans="1:7" ht="56.25" customHeight="1">
      <c r="A12" s="49"/>
      <c r="B12" s="36" t="s">
        <v>96</v>
      </c>
      <c r="C12" s="25">
        <v>60000</v>
      </c>
      <c r="D12" s="52"/>
      <c r="E12" s="26">
        <f t="shared" si="0"/>
        <v>0</v>
      </c>
      <c r="F12" s="24"/>
      <c r="G12" s="51">
        <f t="shared" si="1"/>
        <v>60000</v>
      </c>
    </row>
    <row r="13" spans="1:7" ht="57">
      <c r="A13" s="49"/>
      <c r="B13" s="43" t="s">
        <v>70</v>
      </c>
      <c r="C13" s="44">
        <v>50000</v>
      </c>
      <c r="D13" s="56">
        <v>24034</v>
      </c>
      <c r="E13" s="45">
        <f t="shared" si="0"/>
        <v>0.48068</v>
      </c>
      <c r="F13" s="24" t="s">
        <v>130</v>
      </c>
      <c r="G13" s="51">
        <f t="shared" si="1"/>
        <v>25966</v>
      </c>
    </row>
    <row r="14" spans="1:7" ht="30.75" customHeight="1" thickBot="1">
      <c r="A14" s="28"/>
      <c r="B14" s="29" t="s">
        <v>43</v>
      </c>
      <c r="C14" s="30">
        <f>SUM(C5:C13)</f>
        <v>1000000</v>
      </c>
      <c r="D14" s="30">
        <f>SUM(D5:D13)</f>
        <v>24034</v>
      </c>
      <c r="E14" s="31">
        <f t="shared" si="0"/>
        <v>2.4034E-2</v>
      </c>
      <c r="F14" s="68"/>
      <c r="G14" s="51">
        <f t="shared" si="1"/>
        <v>975966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2020-12-22T03:56:18Z</cp:lastPrinted>
  <dcterms:created xsi:type="dcterms:W3CDTF">2015-12-02T01:38:50Z</dcterms:created>
  <dcterms:modified xsi:type="dcterms:W3CDTF">2020-12-28T01:33:25Z</dcterms:modified>
</cp:coreProperties>
</file>