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15" yWindow="-165" windowWidth="14340" windowHeight="12585"/>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D13" i="4"/>
  <c r="D11" i="1" l="1"/>
  <c r="D15"/>
  <c r="D16" i="9"/>
  <c r="A1" i="10"/>
  <c r="C13" i="4" l="1"/>
  <c r="E12"/>
  <c r="G12"/>
  <c r="E11"/>
  <c r="G11"/>
  <c r="C16" i="9"/>
  <c r="E15"/>
  <c r="G15"/>
  <c r="A2" i="6"/>
  <c r="A2" i="10"/>
  <c r="E6" i="7" l="1"/>
  <c r="E7"/>
  <c r="E14" i="9"/>
  <c r="G14"/>
  <c r="G6" i="7"/>
  <c r="C14"/>
  <c r="D13" i="1"/>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<sst xmlns="http://schemas.openxmlformats.org/spreadsheetml/2006/main" count="222" uniqueCount="157">
  <si>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</si>
  <si>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</si>
  <si>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</si>
  <si>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</si>
  <si>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</si>
  <si>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</si>
  <si>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</si>
  <si>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</si>
  <si>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</si>
  <si>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</si>
  <si>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</si>
  <si>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</si>
  <si>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</si>
  <si>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</si>
  <si>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</si>
  <si>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</si>
  <si>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</si>
  <si>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</si>
  <si>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</si>
  <si>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</si>
  <si>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</si>
  <si>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</si>
  <si>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</si>
  <si>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</si>
  <si>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</si>
  <si>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</si>
  <si>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</si>
  <si>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</si>
  <si>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</si>
  <si>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</si>
  <si>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</si>
  <si>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</si>
  <si>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</si>
  <si>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</si>
  <si>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</si>
  <si>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</si>
  <si>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</si>
  <si>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</si>
  <si>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</si>
  <si>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</si>
  <si>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</si>
  <si>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</si>
  <si>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</si>
  <si>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</si>
  <si>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</si>
  <si>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</si>
  <si>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</si>
  <si>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</si>
  <si>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</si>
  <si>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</si>
  <si>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</si>
  <si>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</si>
  <si>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</si>
  <si>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</si>
  <si>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</si>
  <si>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</si>
  <si>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</si>
  <si>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</si>
  <si>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</si>
  <si>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</si>
  <si>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</si>
  <si>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</si>
  <si>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</si>
  <si>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</si>
  <si>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</si>
  <si>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</si>
  <si>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</si>
  <si>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</si>
  <si>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</si>
  <si>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</si>
  <si>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</si>
  <si>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</si>
  <si>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</si>
  <si>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</si>
  <si>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</si>
  <si>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</si>
  <si>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</si>
  <si>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</si>
  <si>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</si>
  <si>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</si>
  <si>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</si>
  <si>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</si>
  <si>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</si>
  <si>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</si>
  <si>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</si>
  <si>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</si>
  <si>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</si>
  <si>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</si>
  <si>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</si>
  <si>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</si>
  <si>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</si>
  <si>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</si>
  <si>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</si>
  <si>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</si>
  <si>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</si>
  <si>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</si>
  <si>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</si>
  <si>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</si>
  <si>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</si>
  <si>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</si>
  <si>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</si>
  <si>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</si>
  <si>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</si>
  <si>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</si>
  <si>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</si>
  <si>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</si>
  <si>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</si>
  <si>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</si>
  <si>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</si>
  <si>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</si>
  <si>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</si>
  <si>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</si>
  <si>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</si>
  <si>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</si>
  <si>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</si>
  <si>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</si>
  <si>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</si>
  <si>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</si>
  <si>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</si>
  <si>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</si>
  <si>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</si>
  <si>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</si>
  <si>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109.10/29支全興社區發展協會109年9月19-20日辦理觀摩國立科博館及臺中刑務所等活動車資、住宿、保險、餐費等99000元(108年支20000元、109年支79000元)$79000</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</si>
  <si>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</si>
  <si>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</si>
  <si>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</si>
  <si>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</si>
  <si>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</si>
  <si>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</si>
  <si>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</si>
  <si>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</si>
  <si>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</si>
  <si>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</si>
  <si>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</si>
  <si>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</si>
  <si>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</si>
  <si>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</si>
  <si>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1.110/05/25支唪口里共983人*1740元申請109年度回饋金補助水電費-農會(1710420)
2.110/05/25支唪口里共1484人*1740元申請109年度回饋金補助水電費-郵局$2582160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</si>
  <si>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</si>
  <si>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1.110/06/16支全興里鋪設道路柏油及排水溝整修、維護及疏濬工程費$422300</t>
    <phoneticPr fontId="1" type="noConversion"/>
  </si>
  <si>
    <t>1.110/07/20支豐榮里辦理道路柏油鋪設及排水溝整修維護工程費$79062</t>
    <phoneticPr fontId="1" type="noConversion"/>
  </si>
  <si>
    <t>1.110/07/23支109年度崙頂里鋪設道路柏油及排水溝整修.維護及疏濬工程-委監費(國稅局)$21253
2.110/07/23支109年度崙頂里鋪設道路柏油及排水溝整修.維護及疏濬工程(材試11215.空污1612)$306653</t>
    <phoneticPr fontId="1" type="noConversion"/>
  </si>
  <si>
    <t>109/11/03支豐榮社區發展協會109年8/11~10/27辦理經絡健康生活教育研習經費$17280
2.110/07/19支豐榮里購買電視螢幕顯示器(宏權科技有限公司)$16500</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</si>
  <si>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</si>
  <si>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製表日期：110年12月06日</t>
    <phoneticPr fontId="1" type="noConversion"/>
  </si>
  <si>
    <t>臺南市新化區暨唪口里辦理
「109年度臺南市永康垃圾資源回收(焚化)廠營運階段回饋金」110年度11月份執行情況表</t>
    <phoneticPr fontId="1" type="noConversion"/>
  </si>
  <si>
    <r>
      <t xml:space="preserve">110/04/26支崙頂社區發展協會110年4月6-7日辦理長壽會環保教育觀摩中台禪寺、向山行政遊客中心車資、餐費等費用$30000
</t>
    </r>
    <r>
      <rPr>
        <sz val="9"/>
        <color rgb="FFFF0000"/>
        <rFont val="標楷體"/>
        <family val="4"/>
        <charset val="136"/>
      </rPr>
      <t>2.110/11/12支崙頂社區發展協會110年10/30-31辦理長壽會環保教育觀摩台東鸞山部落、東部海岸、俾南遺址、小野柳等活動車資、餐費等費用$40000</t>
    </r>
    <phoneticPr fontId="1" type="noConversion"/>
  </si>
  <si>
    <r>
      <t xml:space="preserve">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
</t>
    </r>
    <r>
      <rPr>
        <sz val="10"/>
        <color rgb="FFFF0000"/>
        <rFont val="標楷體"/>
        <family val="4"/>
        <charset val="136"/>
      </rPr>
      <t>4.110/11/26支崙頂社區發展協會110年11/13(因疫情延期)辦理健行淨溪暨環保教育宣導餐費、保險及布條等費用$30300</t>
    </r>
    <phoneticPr fontId="1" type="noConversion"/>
  </si>
  <si>
    <t>1.110/11/22支豐榮里辦理環境綠美化購買棉手套、竹掃把、塑膠畚斗、垃圾袋、手推車...等物品$4781</t>
    <phoneticPr fontId="1" type="noConversion"/>
  </si>
  <si>
    <t>1.110/10/27支唪口里110.10.23辦理環保教育觀摩竹山農會、杉林溪生態園區、松瀧岩瀑布等活動車資、便餐、保險等$60000</t>
    <phoneticPr fontId="1" type="noConversion"/>
  </si>
  <si>
    <r>
      <t xml:space="preserve">1.110/05/14支唪口里110年5/6-7僱用鍾金龍辦理轄區環境綠美化工資$4497
2.110/10/14支唪口里110年10月7-8日僱用鍾金龍辦理轄區環境綠美化工資(鍾金龍)$4497
</t>
    </r>
    <r>
      <rPr>
        <sz val="10"/>
        <color rgb="FFFF0000"/>
        <rFont val="標楷體"/>
        <family val="4"/>
        <charset val="136"/>
      </rPr>
      <t>3.110/11/02支唪口里110年10月28日僱用鍾金龍辦理轄區環境綠美化工資(鍾金龍)$2249</t>
    </r>
    <phoneticPr fontId="1" type="noConversion"/>
  </si>
  <si>
    <t>1.110/10/14支北勢里190號後12號前排水溝加蓋工程$32147</t>
    <phoneticPr fontId="1" type="noConversion"/>
  </si>
  <si>
    <r>
      <t xml:space="preserve">110/04/01支北勢里永新社區B區涼亭維修工程$17900
</t>
    </r>
    <r>
      <rPr>
        <sz val="10"/>
        <color rgb="FFFF0000"/>
        <rFont val="標楷體"/>
        <family val="4"/>
        <charset val="136"/>
      </rPr>
      <t>2.110/11/02支北勢里永新社區B區景觀地坪回填土工程$30000</t>
    </r>
    <phoneticPr fontId="1" type="noConversion"/>
  </si>
  <si>
    <r>
      <t>1.110/05/12支北勢里110年5月3-10日僱用陳黃雪珠辦理轄區環境整頓工資$3358
2.110/07/28支北勢里110年7月15-23僱用鄭水智及陳黃雪珠辦理轄區環境整頓工資(鄭水智)(陳黃雪珠)$25482
3.110/11/26支北勢里110年11/11-19僱用鄭水智</t>
    </r>
    <r>
      <rPr>
        <sz val="10"/>
        <color rgb="FFFF0000"/>
        <rFont val="標楷體"/>
        <family val="4"/>
        <charset val="136"/>
      </rPr>
      <t>及陳黃雪珠辦理轄區環境整頓工資(鄭水智)(陳黃雪珠)$25492</t>
    </r>
    <phoneticPr fontId="1" type="noConversion"/>
  </si>
  <si>
    <r>
      <t xml:space="preserve">1.110/05/25支唪口里共1484人*1740元申請109年度回饋金補助水電費-郵局2582160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
</t>
    </r>
    <r>
      <rPr>
        <sz val="12"/>
        <color rgb="FFFF0000"/>
        <rFont val="標楷體"/>
        <family val="4"/>
        <charset val="136"/>
      </rPr>
      <t>6.110/11/05支唪口里109年度第2梯吳雅琪等7人水電補助費-郵局$12180
7.110/11/05支唪口里109年度第2梯蔡馨儀等3人水電補助費-農會$5220</t>
    </r>
    <phoneticPr fontId="1" type="noConversion"/>
  </si>
  <si>
    <r>
      <t xml:space="preserve">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
</t>
    </r>
    <r>
      <rPr>
        <sz val="10"/>
        <color rgb="FFFF0000"/>
        <rFont val="標楷體"/>
        <family val="4"/>
        <charset val="136"/>
      </rPr>
      <t>11.110/11/05支109年度回饋金補助水電費崙頂5里第2梯高煌順等61人*970元-郵局$59170
12.110/11/05支109年度回饋金補助水電費崙頂等5里第2梯林聖發等4人*970元-農會$3880</t>
    </r>
    <phoneticPr fontId="1" type="noConversion"/>
  </si>
  <si>
    <r>
      <t xml:space="preserve">110/04/01支郵寄109年度崙頂等6里住戶水電補助申請表郵資825件*28元費用$23100
2.110/09/01支業務所需列表機碳粉匣8支$11748
</t>
    </r>
    <r>
      <rPr>
        <sz val="10"/>
        <color rgb="FFFF0000"/>
        <rFont val="標楷體"/>
        <family val="4"/>
        <charset val="136"/>
      </rPr>
      <t>3.110/11/12支109年度第二批住戶水電補助匯款匯費代墊$30</t>
    </r>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</si>
</sst>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
      <sz val="9"/>
      <color rgb="FFFF0000"/>
      <name val="標楷體"/>
      <family val="4"/>
      <charset val="136"/>
    </font>
    <font>
      <sz val="12"/>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98">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xf numFmtId="0" fontId="15" fillId="0" borderId="22" xfId="0" applyFont="1" applyBorder="1" applyAlignment="1">
      <alignment horizontal="left" vertical="top"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9"/>
  <sheetViews>
    <sheetView tabSelected="1" workbookViewId="0">
      <selection activeCell="D15" sqref="D15"/>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875" customWidth="1"/>
  </cols>
  <sheetData>
    <row r="1" spans="1:8" ht="45" customHeight="1">
      <c r="A1" s="79" t="s">
        <v>145</v>
      </c>
      <c r="B1" s="80"/>
      <c r="C1" s="80"/>
      <c r="D1" s="80"/>
      <c r="E1" s="80"/>
      <c r="F1" s="80"/>
      <c r="G1" s="80"/>
      <c r="H1" s="80"/>
    </row>
    <row r="2" spans="1:8" s="1" customFormat="1" ht="33" customHeight="1" thickBot="1">
      <c r="A2" s="1" t="s">
        <v>144</v>
      </c>
    </row>
    <row r="3" spans="1:8" ht="42.75" thickTop="1">
      <c r="A3" s="2" t="s">
        <v>0</v>
      </c>
      <c r="B3" s="3" t="s">
        <v>78</v>
      </c>
      <c r="C3" s="4" t="s">
        <v>1</v>
      </c>
      <c r="D3" s="4" t="s">
        <v>85</v>
      </c>
      <c r="E3" s="3" t="s">
        <v>2</v>
      </c>
      <c r="F3" s="10" t="s">
        <v>3</v>
      </c>
      <c r="G3" s="5" t="s">
        <v>100</v>
      </c>
      <c r="H3" s="2" t="s">
        <v>4</v>
      </c>
    </row>
    <row r="4" spans="1:8" ht="21">
      <c r="A4" s="6" t="s">
        <v>5</v>
      </c>
      <c r="B4" s="7">
        <f>'109新化水電'!C6</f>
        <v>14553812</v>
      </c>
      <c r="C4" s="39">
        <f t="shared" ref="C4:C16" si="0">B4</f>
        <v>14553812</v>
      </c>
      <c r="D4" s="39">
        <v>63050</v>
      </c>
      <c r="E4" s="11">
        <f>'109新化水電'!D6</f>
        <v>13961350</v>
      </c>
      <c r="F4" s="8">
        <f t="shared" ref="F4:F16" si="1">E4/C4</f>
        <v>0.95929162751312169</v>
      </c>
      <c r="G4" s="7">
        <f t="shared" ref="G4:G15" si="2">SUM(C4-E4)</f>
        <v>592462</v>
      </c>
      <c r="H4" s="9"/>
    </row>
    <row r="5" spans="1:8" ht="21">
      <c r="A5" s="12" t="s">
        <v>6</v>
      </c>
      <c r="B5" s="11">
        <f>'109崙頂'!C14</f>
        <v>1000000</v>
      </c>
      <c r="C5" s="40">
        <f t="shared" si="0"/>
        <v>1000000</v>
      </c>
      <c r="D5" s="40">
        <v>70300</v>
      </c>
      <c r="E5" s="11">
        <f>'109崙頂'!D14</f>
        <v>942877</v>
      </c>
      <c r="F5" s="18">
        <f t="shared" si="1"/>
        <v>0.94287699999999997</v>
      </c>
      <c r="G5" s="17">
        <f t="shared" si="2"/>
        <v>57123</v>
      </c>
      <c r="H5" s="13"/>
    </row>
    <row r="6" spans="1:8" ht="21">
      <c r="A6" s="12" t="s">
        <v>7</v>
      </c>
      <c r="B6" s="11">
        <f>'109全興'!C14</f>
        <v>1000000</v>
      </c>
      <c r="C6" s="40">
        <f t="shared" si="0"/>
        <v>1000000</v>
      </c>
      <c r="D6" s="40"/>
      <c r="E6" s="11">
        <f>'109全興'!D14</f>
        <v>885675</v>
      </c>
      <c r="F6" s="18">
        <f t="shared" si="1"/>
        <v>0.88567499999999999</v>
      </c>
      <c r="G6" s="17">
        <f t="shared" si="2"/>
        <v>114325</v>
      </c>
      <c r="H6" s="13"/>
    </row>
    <row r="7" spans="1:8" ht="21">
      <c r="A7" s="12" t="s">
        <v>8</v>
      </c>
      <c r="B7" s="11">
        <f>'109唪口'!C13</f>
        <v>1000000</v>
      </c>
      <c r="C7" s="40">
        <f>B7</f>
        <v>1000000</v>
      </c>
      <c r="D7" s="40">
        <v>2249</v>
      </c>
      <c r="E7" s="11">
        <f>'109唪口'!D13</f>
        <v>383864</v>
      </c>
      <c r="F7" s="18">
        <f t="shared" si="1"/>
        <v>0.38386399999999998</v>
      </c>
      <c r="G7" s="17">
        <f t="shared" si="2"/>
        <v>616136</v>
      </c>
      <c r="H7" s="13"/>
    </row>
    <row r="8" spans="1:8" ht="21">
      <c r="A8" s="12" t="s">
        <v>9</v>
      </c>
      <c r="B8" s="11">
        <f>'109北勢'!C15</f>
        <v>1000000</v>
      </c>
      <c r="C8" s="40">
        <f t="shared" si="0"/>
        <v>1000000</v>
      </c>
      <c r="D8" s="40">
        <v>55492</v>
      </c>
      <c r="E8" s="11">
        <f>'109北勢'!D15</f>
        <v>600808</v>
      </c>
      <c r="F8" s="18">
        <f t="shared" si="1"/>
        <v>0.60080800000000001</v>
      </c>
      <c r="G8" s="17">
        <f t="shared" si="2"/>
        <v>399192</v>
      </c>
      <c r="H8" s="13"/>
    </row>
    <row r="9" spans="1:8" ht="21">
      <c r="A9" s="12" t="s">
        <v>10</v>
      </c>
      <c r="B9" s="11">
        <f>'109協興'!C14</f>
        <v>1000000</v>
      </c>
      <c r="C9" s="40">
        <f t="shared" si="0"/>
        <v>1000000</v>
      </c>
      <c r="D9" s="40"/>
      <c r="E9" s="11">
        <f>'109協興'!D14</f>
        <v>52518</v>
      </c>
      <c r="F9" s="18">
        <f t="shared" si="1"/>
        <v>5.2518000000000002E-2</v>
      </c>
      <c r="G9" s="17">
        <f t="shared" si="2"/>
        <v>947482</v>
      </c>
      <c r="H9" s="13"/>
    </row>
    <row r="10" spans="1:8" ht="21">
      <c r="A10" s="12" t="s">
        <v>11</v>
      </c>
      <c r="B10" s="11">
        <f>'109豐榮'!C16</f>
        <v>1000000</v>
      </c>
      <c r="C10" s="40">
        <f t="shared" si="0"/>
        <v>1000000</v>
      </c>
      <c r="D10" s="40">
        <v>4781</v>
      </c>
      <c r="E10" s="11">
        <f>'109豐榮'!D16</f>
        <v>443653</v>
      </c>
      <c r="F10" s="18">
        <f t="shared" si="1"/>
        <v>0.44365300000000002</v>
      </c>
      <c r="G10" s="17">
        <f t="shared" si="2"/>
        <v>556347</v>
      </c>
      <c r="H10" s="13"/>
    </row>
    <row r="11" spans="1:8" ht="21">
      <c r="A11" s="12" t="s">
        <v>12</v>
      </c>
      <c r="B11" s="11">
        <f>SUM(B4:B10)</f>
        <v>20553812</v>
      </c>
      <c r="C11" s="40">
        <f t="shared" si="0"/>
        <v>20553812</v>
      </c>
      <c r="D11" s="40">
        <f>SUM(D4:D10)</f>
        <v>195872</v>
      </c>
      <c r="E11" s="11">
        <f>SUM(E4:E10)</f>
        <v>17270745</v>
      </c>
      <c r="F11" s="18">
        <f t="shared" si="1"/>
        <v>0.8402696784421303</v>
      </c>
      <c r="G11" s="17">
        <f t="shared" si="2"/>
        <v>3283067</v>
      </c>
      <c r="H11" s="13"/>
    </row>
    <row r="12" spans="1:8" ht="21">
      <c r="A12" s="12" t="s">
        <v>8</v>
      </c>
      <c r="B12" s="11">
        <f>'109唪口水電'!C7</f>
        <v>4590917</v>
      </c>
      <c r="C12" s="40">
        <f t="shared" si="0"/>
        <v>4590917</v>
      </c>
      <c r="D12" s="40">
        <v>17400</v>
      </c>
      <c r="E12" s="11">
        <f>'109唪口水電'!D7</f>
        <v>4299540</v>
      </c>
      <c r="F12" s="18">
        <f t="shared" si="1"/>
        <v>0.93653185191542343</v>
      </c>
      <c r="G12" s="17">
        <f t="shared" si="2"/>
        <v>291377</v>
      </c>
      <c r="H12" s="9"/>
    </row>
    <row r="13" spans="1:8" ht="21">
      <c r="A13" s="12" t="s">
        <v>12</v>
      </c>
      <c r="B13" s="11">
        <f>SUM(B12)</f>
        <v>4590917</v>
      </c>
      <c r="C13" s="40">
        <f t="shared" si="0"/>
        <v>4590917</v>
      </c>
      <c r="D13" s="40">
        <f>D12</f>
        <v>17400</v>
      </c>
      <c r="E13" s="11">
        <f>SUM(E12)</f>
        <v>4299540</v>
      </c>
      <c r="F13" s="18">
        <f t="shared" si="1"/>
        <v>0.93653185191542343</v>
      </c>
      <c r="G13" s="17">
        <f t="shared" si="2"/>
        <v>291377</v>
      </c>
      <c r="H13" s="13"/>
    </row>
    <row r="14" spans="1:8" ht="21">
      <c r="A14" s="12" t="s">
        <v>91</v>
      </c>
      <c r="B14" s="11">
        <f>行政作業費!C7</f>
        <v>52191</v>
      </c>
      <c r="C14" s="40">
        <f>B14</f>
        <v>52191</v>
      </c>
      <c r="D14" s="40">
        <v>30</v>
      </c>
      <c r="E14" s="11">
        <f>行政作業費!D7</f>
        <v>34878</v>
      </c>
      <c r="F14" s="18">
        <f t="shared" si="1"/>
        <v>0.66827613956429266</v>
      </c>
      <c r="G14" s="17">
        <f t="shared" si="2"/>
        <v>17313</v>
      </c>
      <c r="H14" s="9"/>
    </row>
    <row r="15" spans="1:8" ht="21">
      <c r="A15" s="12" t="s">
        <v>92</v>
      </c>
      <c r="B15" s="11">
        <f>B14</f>
        <v>52191</v>
      </c>
      <c r="C15" s="40">
        <f>B15</f>
        <v>52191</v>
      </c>
      <c r="D15" s="40">
        <f>D14</f>
        <v>30</v>
      </c>
      <c r="E15" s="11">
        <f>E14</f>
        <v>34878</v>
      </c>
      <c r="F15" s="18">
        <f t="shared" si="1"/>
        <v>0.66827613956429266</v>
      </c>
      <c r="G15" s="17">
        <f t="shared" si="2"/>
        <v>17313</v>
      </c>
      <c r="H15" s="13"/>
    </row>
    <row r="16" spans="1:8" ht="21">
      <c r="A16" s="6" t="s">
        <v>13</v>
      </c>
      <c r="B16" s="7">
        <f>SUM(B11+B13+B15)</f>
        <v>25196920</v>
      </c>
      <c r="C16" s="39">
        <f t="shared" si="0"/>
        <v>25196920</v>
      </c>
      <c r="D16" s="39">
        <f>D11+D13+D15</f>
        <v>213302</v>
      </c>
      <c r="E16" s="11">
        <f>SUM(E11+E13+E15)</f>
        <v>21605163</v>
      </c>
      <c r="F16" s="18">
        <f t="shared" si="1"/>
        <v>0.85745253784986419</v>
      </c>
      <c r="G16" s="17">
        <f>G11+G13+G15</f>
        <v>3591757</v>
      </c>
      <c r="H16" s="9"/>
    </row>
    <row r="17" spans="1:8">
      <c r="A17" s="15" t="s">
        <v>106</v>
      </c>
      <c r="B17" s="14"/>
      <c r="C17" s="14"/>
      <c r="D17" s="14"/>
      <c r="E17" s="14"/>
      <c r="F17" s="14"/>
      <c r="G17" s="14"/>
      <c r="H17" s="14"/>
    </row>
    <row r="18" spans="1:8" ht="21">
      <c r="A18" s="16" t="s">
        <v>14</v>
      </c>
    </row>
    <row r="19" spans="1:8" ht="5.25" customHeight="1"/>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workbookViewId="0">
      <selection activeCell="F6" sqref="F6"/>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7" t="str">
        <f>'109年總表'!A1</f>
        <v>臺南市新化區暨唪口里辦理
「109年度臺南市永康垃圾資源回收(焚化)廠營運階段回饋金」110年度11月份執行情況表</v>
      </c>
      <c r="B1" s="87"/>
      <c r="C1" s="87"/>
      <c r="D1" s="87"/>
      <c r="E1" s="87"/>
      <c r="F1" s="87"/>
      <c r="G1" s="87"/>
      <c r="H1" s="87"/>
    </row>
    <row r="2" spans="1:8" ht="17.25" thickBot="1">
      <c r="A2" t="str">
        <f>'109年總表'!A2</f>
        <v>製表日期：110年12月06日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133</v>
      </c>
    </row>
    <row r="5" spans="1:8" ht="32.25" customHeight="1">
      <c r="A5" s="96" t="s">
        <v>70</v>
      </c>
      <c r="B5" s="31" t="s">
        <v>71</v>
      </c>
      <c r="C5" s="25">
        <v>200000</v>
      </c>
      <c r="D5" s="25">
        <v>79062</v>
      </c>
      <c r="E5" s="26">
        <f t="shared" ref="E5:E16" si="0">D5/C5</f>
        <v>0.39530999999999999</v>
      </c>
      <c r="F5" s="69" t="s">
        <v>140</v>
      </c>
      <c r="G5" s="49">
        <f>C5-D5</f>
        <v>120938</v>
      </c>
    </row>
    <row r="6" spans="1:8" ht="42.75">
      <c r="A6" s="96"/>
      <c r="B6" s="31" t="s">
        <v>72</v>
      </c>
      <c r="C6" s="25">
        <v>20000</v>
      </c>
      <c r="D6" s="50">
        <v>4781</v>
      </c>
      <c r="E6" s="26">
        <f>D6/C6</f>
        <v>0.23905000000000001</v>
      </c>
      <c r="F6" s="97" t="s">
        <v>148</v>
      </c>
      <c r="G6" s="49">
        <f>C6-D6</f>
        <v>15219</v>
      </c>
    </row>
    <row r="7" spans="1:8">
      <c r="A7" s="96"/>
      <c r="B7" s="31" t="s">
        <v>73</v>
      </c>
      <c r="C7" s="25">
        <v>30000</v>
      </c>
      <c r="D7" s="50"/>
      <c r="E7" s="26">
        <f t="shared" si="0"/>
        <v>0</v>
      </c>
      <c r="F7" s="70"/>
      <c r="G7" s="49">
        <f t="shared" ref="G7:G16" si="1">C7-D7</f>
        <v>30000</v>
      </c>
    </row>
    <row r="8" spans="1:8" ht="90" customHeight="1">
      <c r="A8" s="96"/>
      <c r="B8" s="31" t="s">
        <v>83</v>
      </c>
      <c r="C8" s="25">
        <v>140000</v>
      </c>
      <c r="D8" s="25">
        <v>7000</v>
      </c>
      <c r="E8" s="26">
        <f t="shared" si="0"/>
        <v>0.05</v>
      </c>
      <c r="F8" s="70" t="s">
        <v>107</v>
      </c>
      <c r="G8" s="49">
        <f t="shared" si="1"/>
        <v>133000</v>
      </c>
    </row>
    <row r="9" spans="1:8" ht="99.75">
      <c r="A9" s="96"/>
      <c r="B9" s="31" t="s">
        <v>74</v>
      </c>
      <c r="C9" s="37">
        <v>160000</v>
      </c>
      <c r="D9" s="37">
        <v>160000</v>
      </c>
      <c r="E9" s="38">
        <f t="shared" si="0"/>
        <v>1</v>
      </c>
      <c r="F9" s="70" t="s">
        <v>132</v>
      </c>
      <c r="G9" s="49">
        <f t="shared" si="1"/>
        <v>0</v>
      </c>
    </row>
    <row r="10" spans="1:8" ht="49.5">
      <c r="A10" s="96"/>
      <c r="B10" s="44" t="s">
        <v>75</v>
      </c>
      <c r="C10" s="45">
        <v>80000</v>
      </c>
      <c r="D10" s="45">
        <v>80000</v>
      </c>
      <c r="E10" s="46">
        <f t="shared" si="0"/>
        <v>1</v>
      </c>
      <c r="F10" s="70" t="s">
        <v>116</v>
      </c>
      <c r="G10" s="49">
        <f t="shared" si="1"/>
        <v>0</v>
      </c>
    </row>
    <row r="11" spans="1:8" ht="49.5">
      <c r="A11" s="96"/>
      <c r="B11" s="44" t="s">
        <v>76</v>
      </c>
      <c r="C11" s="45">
        <v>30000</v>
      </c>
      <c r="D11" s="45"/>
      <c r="E11" s="46">
        <f t="shared" si="0"/>
        <v>0</v>
      </c>
      <c r="F11" s="70"/>
      <c r="G11" s="49">
        <f t="shared" si="1"/>
        <v>30000</v>
      </c>
    </row>
    <row r="12" spans="1:8" ht="77.25" customHeight="1">
      <c r="A12" s="52"/>
      <c r="B12" s="44" t="s">
        <v>77</v>
      </c>
      <c r="C12" s="45">
        <v>140000</v>
      </c>
      <c r="D12" s="45"/>
      <c r="E12" s="46">
        <f t="shared" si="0"/>
        <v>0</v>
      </c>
      <c r="F12" s="71"/>
      <c r="G12" s="49">
        <f t="shared" si="1"/>
        <v>140000</v>
      </c>
    </row>
    <row r="13" spans="1:8" ht="40.5" customHeight="1">
      <c r="A13" s="54"/>
      <c r="B13" s="31" t="s">
        <v>98</v>
      </c>
      <c r="C13" s="25">
        <v>30000</v>
      </c>
      <c r="D13" s="50">
        <v>30000</v>
      </c>
      <c r="E13" s="26">
        <f>D13/C13</f>
        <v>1</v>
      </c>
      <c r="F13" s="73" t="s">
        <v>129</v>
      </c>
      <c r="G13" s="49">
        <f>C13-D13</f>
        <v>0</v>
      </c>
    </row>
    <row r="14" spans="1:8" ht="57">
      <c r="A14" s="66"/>
      <c r="B14" s="31" t="s">
        <v>99</v>
      </c>
      <c r="C14" s="25">
        <v>120000</v>
      </c>
      <c r="D14" s="51">
        <v>33780</v>
      </c>
      <c r="E14" s="26">
        <f>D14/C14</f>
        <v>0.28149999999999997</v>
      </c>
      <c r="F14" s="74" t="s">
        <v>142</v>
      </c>
      <c r="G14" s="49">
        <f>C14-D14</f>
        <v>86220</v>
      </c>
    </row>
    <row r="15" spans="1:8" ht="35.25" customHeight="1">
      <c r="A15" s="72"/>
      <c r="B15" s="44" t="s">
        <v>103</v>
      </c>
      <c r="C15" s="42">
        <v>50000</v>
      </c>
      <c r="D15" s="51">
        <v>49030</v>
      </c>
      <c r="E15" s="43">
        <f>D15/C15</f>
        <v>0.98060000000000003</v>
      </c>
      <c r="F15" s="74" t="s">
        <v>130</v>
      </c>
      <c r="G15" s="49">
        <f>C15-D15</f>
        <v>970</v>
      </c>
    </row>
    <row r="16" spans="1:8" ht="17.25" thickBot="1">
      <c r="A16" s="32"/>
      <c r="B16" s="28" t="s">
        <v>42</v>
      </c>
      <c r="C16" s="29">
        <f>SUM(C5:C15)</f>
        <v>1000000</v>
      </c>
      <c r="D16" s="29">
        <f>SUM(D5:D15)</f>
        <v>443653</v>
      </c>
      <c r="E16" s="30">
        <f t="shared" si="0"/>
        <v>0.44365300000000002</v>
      </c>
      <c r="F16" s="28"/>
      <c r="G16" s="49">
        <f t="shared" si="1"/>
        <v>556347</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D6" sqref="D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1" t="str">
        <f>'109年總表'!A1</f>
        <v>臺南市新化區暨唪口里辦理
「109年度臺南市永康垃圾資源回收(焚化)廠營運階段回饋金」110年度11月份執行情況表</v>
      </c>
      <c r="B1" s="81"/>
      <c r="C1" s="81"/>
      <c r="D1" s="81"/>
      <c r="E1" s="81"/>
      <c r="F1" s="81"/>
      <c r="G1" s="81"/>
      <c r="H1" s="81"/>
    </row>
    <row r="2" spans="1:8" ht="17.25" thickBot="1">
      <c r="A2" t="str">
        <f>'109年總表'!A2</f>
        <v>製表日期：110年12月06日</v>
      </c>
    </row>
    <row r="3" spans="1:8" ht="17.25" thickTop="1">
      <c r="A3" s="82" t="s">
        <v>15</v>
      </c>
      <c r="B3" s="84" t="s">
        <v>16</v>
      </c>
      <c r="C3" s="84"/>
      <c r="D3" s="84"/>
      <c r="E3" s="84"/>
      <c r="F3" s="84"/>
      <c r="G3" s="19"/>
    </row>
    <row r="4" spans="1:8" ht="35.25" customHeight="1">
      <c r="A4" s="83"/>
      <c r="B4" s="20" t="s">
        <v>17</v>
      </c>
      <c r="C4" s="21" t="s">
        <v>18</v>
      </c>
      <c r="D4" s="21" t="s">
        <v>19</v>
      </c>
      <c r="E4" s="22" t="s">
        <v>20</v>
      </c>
      <c r="F4" s="20" t="s">
        <v>21</v>
      </c>
      <c r="G4" s="23" t="s">
        <v>134</v>
      </c>
    </row>
    <row r="5" spans="1:8" ht="399">
      <c r="A5" s="65" t="s">
        <v>22</v>
      </c>
      <c r="B5" s="55" t="s">
        <v>79</v>
      </c>
      <c r="C5" s="56">
        <v>14553812</v>
      </c>
      <c r="D5" s="25">
        <v>13961350</v>
      </c>
      <c r="E5" s="26">
        <f>D5/C5</f>
        <v>0.95929162751312169</v>
      </c>
      <c r="F5" s="24" t="s">
        <v>155</v>
      </c>
      <c r="G5" s="67">
        <f>C5-D5</f>
        <v>592462</v>
      </c>
    </row>
    <row r="6" spans="1:8" ht="17.25" thickBot="1">
      <c r="A6" s="27"/>
      <c r="B6" s="28" t="s">
        <v>23</v>
      </c>
      <c r="C6" s="29">
        <f>SUM(C5:C5)</f>
        <v>14553812</v>
      </c>
      <c r="D6" s="29">
        <f>SUM(D5)</f>
        <v>13961350</v>
      </c>
      <c r="E6" s="30">
        <f>D6/C6</f>
        <v>0.95929162751312169</v>
      </c>
      <c r="F6" s="28"/>
      <c r="G6" s="68">
        <f>C6-D6</f>
        <v>592462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D7" sqref="D7"/>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1" t="str">
        <f>'109年總表'!A1</f>
        <v>臺南市新化區暨唪口里辦理
「109年度臺南市永康垃圾資源回收(焚化)廠營運階段回饋金」110年度11月份執行情況表</v>
      </c>
      <c r="B1" s="81"/>
      <c r="C1" s="81"/>
      <c r="D1" s="81"/>
      <c r="E1" s="81"/>
      <c r="F1" s="81"/>
      <c r="G1" s="81"/>
      <c r="H1" s="81"/>
    </row>
    <row r="2" spans="1:8" ht="17.25" thickBot="1">
      <c r="A2" t="str">
        <f>'109年總表'!A2</f>
        <v>製表日期：110年12月06日</v>
      </c>
    </row>
    <row r="3" spans="1:8" ht="17.25" thickTop="1">
      <c r="A3" s="82" t="s">
        <v>15</v>
      </c>
      <c r="B3" s="84" t="s">
        <v>33</v>
      </c>
      <c r="C3" s="84"/>
      <c r="D3" s="84"/>
      <c r="E3" s="84"/>
      <c r="F3" s="84"/>
      <c r="G3" s="19"/>
    </row>
    <row r="4" spans="1:8">
      <c r="A4" s="83"/>
      <c r="B4" s="20" t="s">
        <v>17</v>
      </c>
      <c r="C4" s="21" t="s">
        <v>35</v>
      </c>
      <c r="D4" s="21" t="s">
        <v>19</v>
      </c>
      <c r="E4" s="22" t="s">
        <v>20</v>
      </c>
      <c r="F4" s="20" t="s">
        <v>21</v>
      </c>
      <c r="G4" s="23" t="s">
        <v>133</v>
      </c>
    </row>
    <row r="5" spans="1:8" ht="82.5" customHeight="1">
      <c r="A5" s="85" t="s">
        <v>22</v>
      </c>
      <c r="B5" s="55" t="s">
        <v>93</v>
      </c>
      <c r="C5" s="56">
        <v>8399</v>
      </c>
      <c r="E5" s="26">
        <f>D5/C5</f>
        <v>0</v>
      </c>
      <c r="G5" s="67">
        <f>C5-D5</f>
        <v>8399</v>
      </c>
    </row>
    <row r="6" spans="1:8" ht="142.5">
      <c r="A6" s="86"/>
      <c r="B6" s="55" t="s">
        <v>80</v>
      </c>
      <c r="C6" s="56">
        <v>43792</v>
      </c>
      <c r="D6" s="25">
        <v>34878</v>
      </c>
      <c r="E6" s="26">
        <f>D6/C6</f>
        <v>0.79644683960540741</v>
      </c>
      <c r="F6" s="24" t="s">
        <v>156</v>
      </c>
      <c r="G6" s="67">
        <f t="shared" ref="G6:G7" si="0">C6-D6</f>
        <v>8914</v>
      </c>
    </row>
    <row r="7" spans="1:8" ht="17.25" thickBot="1">
      <c r="A7" s="27"/>
      <c r="B7" s="28" t="s">
        <v>94</v>
      </c>
      <c r="C7" s="29">
        <f>SUM(C5:C6)</f>
        <v>52191</v>
      </c>
      <c r="D7" s="29">
        <f>D5+D6</f>
        <v>34878</v>
      </c>
      <c r="E7" s="26">
        <f>D7/C7</f>
        <v>0.66827613956429266</v>
      </c>
      <c r="F7" s="28"/>
      <c r="G7" s="67">
        <f t="shared" si="0"/>
        <v>17313</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7" workbookViewId="0">
      <selection activeCell="D13" sqref="D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7" t="str">
        <f>'109年總表'!A1</f>
        <v>臺南市新化區暨唪口里辦理
「109年度臺南市永康垃圾資源回收(焚化)廠營運階段回饋金」110年度11月份執行情況表</v>
      </c>
      <c r="B1" s="87"/>
      <c r="C1" s="87"/>
      <c r="D1" s="87"/>
      <c r="E1" s="87"/>
      <c r="F1" s="87"/>
      <c r="G1" s="87"/>
      <c r="H1" s="87"/>
    </row>
    <row r="2" spans="1:8" ht="17.25" thickBot="1">
      <c r="A2" t="str">
        <f>'109年總表'!A2</f>
        <v>製表日期：110年12月06日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133</v>
      </c>
    </row>
    <row r="5" spans="1:8" ht="54.75" customHeight="1">
      <c r="A5" s="88" t="s">
        <v>39</v>
      </c>
      <c r="B5" s="35" t="s">
        <v>40</v>
      </c>
      <c r="C5" s="25">
        <v>350000</v>
      </c>
      <c r="D5" s="25">
        <v>327906</v>
      </c>
      <c r="E5" s="26">
        <f t="shared" ref="E5:E14" si="0">D5/C5</f>
        <v>0.93687428571428566</v>
      </c>
      <c r="F5" s="69" t="s">
        <v>141</v>
      </c>
      <c r="G5" s="49">
        <f>C5-D5</f>
        <v>22094</v>
      </c>
    </row>
    <row r="6" spans="1:8" ht="39" customHeight="1">
      <c r="A6" s="89"/>
      <c r="B6" s="31" t="s">
        <v>25</v>
      </c>
      <c r="C6" s="25">
        <v>20000</v>
      </c>
      <c r="D6" s="25"/>
      <c r="E6" s="26">
        <f t="shared" si="0"/>
        <v>0</v>
      </c>
      <c r="F6" s="69"/>
      <c r="G6" s="49">
        <f t="shared" ref="G6:G14" si="1">C6-D6</f>
        <v>20000</v>
      </c>
    </row>
    <row r="7" spans="1:8" ht="57">
      <c r="A7" s="89"/>
      <c r="B7" s="31" t="s">
        <v>26</v>
      </c>
      <c r="C7" s="25">
        <v>100000</v>
      </c>
      <c r="D7" s="25">
        <v>99600</v>
      </c>
      <c r="E7" s="26">
        <f t="shared" si="0"/>
        <v>0.996</v>
      </c>
      <c r="F7" s="70" t="s">
        <v>108</v>
      </c>
      <c r="G7" s="49">
        <f t="shared" si="1"/>
        <v>400</v>
      </c>
    </row>
    <row r="8" spans="1:8" ht="74.25" customHeight="1">
      <c r="A8" s="89"/>
      <c r="B8" s="31" t="s">
        <v>27</v>
      </c>
      <c r="C8" s="25">
        <v>70000</v>
      </c>
      <c r="D8" s="25">
        <v>70000</v>
      </c>
      <c r="E8" s="26">
        <f t="shared" si="0"/>
        <v>1</v>
      </c>
      <c r="F8" s="69" t="s">
        <v>146</v>
      </c>
      <c r="G8" s="49">
        <f t="shared" si="1"/>
        <v>0</v>
      </c>
    </row>
    <row r="9" spans="1:8" ht="49.5">
      <c r="A9" s="89"/>
      <c r="B9" s="31" t="s">
        <v>28</v>
      </c>
      <c r="C9" s="25">
        <v>30000</v>
      </c>
      <c r="D9" s="25">
        <v>30000</v>
      </c>
      <c r="E9" s="26">
        <f t="shared" si="0"/>
        <v>1</v>
      </c>
      <c r="F9" s="69" t="s">
        <v>117</v>
      </c>
      <c r="G9" s="49">
        <f t="shared" si="1"/>
        <v>0</v>
      </c>
    </row>
    <row r="10" spans="1:8" ht="114">
      <c r="A10" s="89"/>
      <c r="B10" s="31" t="s">
        <v>29</v>
      </c>
      <c r="C10" s="25">
        <v>60000</v>
      </c>
      <c r="D10" s="25">
        <v>60000</v>
      </c>
      <c r="E10" s="26">
        <f t="shared" si="0"/>
        <v>1</v>
      </c>
      <c r="F10" s="70" t="s">
        <v>136</v>
      </c>
      <c r="G10" s="49">
        <f t="shared" si="1"/>
        <v>0</v>
      </c>
    </row>
    <row r="11" spans="1:8" ht="57">
      <c r="A11" s="89"/>
      <c r="B11" s="31" t="s">
        <v>30</v>
      </c>
      <c r="C11" s="25">
        <v>100000</v>
      </c>
      <c r="D11" s="25">
        <v>99000</v>
      </c>
      <c r="E11" s="26">
        <f t="shared" si="0"/>
        <v>0.99</v>
      </c>
      <c r="F11" s="70" t="s">
        <v>109</v>
      </c>
      <c r="G11" s="49">
        <f t="shared" si="1"/>
        <v>1000</v>
      </c>
    </row>
    <row r="12" spans="1:8" ht="171">
      <c r="A12" s="89"/>
      <c r="B12" s="31" t="s">
        <v>31</v>
      </c>
      <c r="C12" s="25">
        <v>200000</v>
      </c>
      <c r="D12" s="25">
        <v>188300</v>
      </c>
      <c r="E12" s="26">
        <f t="shared" si="0"/>
        <v>0.9415</v>
      </c>
      <c r="F12" s="70" t="s">
        <v>147</v>
      </c>
      <c r="G12" s="49">
        <f t="shared" si="1"/>
        <v>11700</v>
      </c>
    </row>
    <row r="13" spans="1:8" ht="42.75">
      <c r="A13" s="57"/>
      <c r="B13" s="31" t="s">
        <v>41</v>
      </c>
      <c r="C13" s="25">
        <v>70000</v>
      </c>
      <c r="D13" s="50">
        <v>68071</v>
      </c>
      <c r="E13" s="26">
        <f>D13/C13</f>
        <v>0.97244285714285716</v>
      </c>
      <c r="F13" s="24" t="s">
        <v>131</v>
      </c>
      <c r="G13" s="49">
        <f>C13-D13</f>
        <v>1929</v>
      </c>
    </row>
    <row r="14" spans="1:8">
      <c r="A14" s="32"/>
      <c r="B14" s="32" t="s">
        <v>42</v>
      </c>
      <c r="C14" s="25">
        <f>SUM(C5:C13)</f>
        <v>1000000</v>
      </c>
      <c r="D14" s="25">
        <f>SUM(D5:D13)</f>
        <v>942877</v>
      </c>
      <c r="E14" s="26">
        <f t="shared" si="0"/>
        <v>0.94287699999999997</v>
      </c>
      <c r="F14" s="62"/>
      <c r="G14" s="49">
        <f t="shared" si="1"/>
        <v>57123</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4"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7" t="str">
        <f>'109年總表'!A1</f>
        <v>臺南市新化區暨唪口里辦理
「109年度臺南市永康垃圾資源回收(焚化)廠營運階段回饋金」110年度11月份執行情況表</v>
      </c>
      <c r="B1" s="87"/>
      <c r="C1" s="87"/>
      <c r="D1" s="87"/>
      <c r="E1" s="87"/>
      <c r="F1" s="87"/>
      <c r="G1" s="87"/>
      <c r="H1" s="87"/>
    </row>
    <row r="2" spans="1:8" ht="17.25" thickBot="1">
      <c r="A2" t="str">
        <f>'109年總表'!A2</f>
        <v>製表日期：110年12月06日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133</v>
      </c>
    </row>
    <row r="5" spans="1:8" ht="33">
      <c r="A5" s="89" t="s">
        <v>43</v>
      </c>
      <c r="B5" s="31" t="s">
        <v>84</v>
      </c>
      <c r="C5" s="25">
        <v>450000</v>
      </c>
      <c r="D5" s="25">
        <v>422300</v>
      </c>
      <c r="E5" s="26">
        <f t="shared" ref="E5:E14" si="0">D5/C5</f>
        <v>0.93844444444444441</v>
      </c>
      <c r="F5" s="73" t="s">
        <v>139</v>
      </c>
      <c r="G5" s="49">
        <f>C5-D5</f>
        <v>27700</v>
      </c>
    </row>
    <row r="6" spans="1:8" ht="251.25" customHeight="1">
      <c r="A6" s="89"/>
      <c r="B6" s="44" t="s">
        <v>96</v>
      </c>
      <c r="C6" s="42">
        <v>50000</v>
      </c>
      <c r="D6" s="25">
        <v>50000</v>
      </c>
      <c r="E6" s="26">
        <f t="shared" si="0"/>
        <v>1</v>
      </c>
      <c r="F6" s="24" t="s">
        <v>143</v>
      </c>
      <c r="G6" s="49">
        <f>C6-D6</f>
        <v>0</v>
      </c>
    </row>
    <row r="7" spans="1:8" ht="57">
      <c r="A7" s="89"/>
      <c r="B7" s="31" t="s">
        <v>45</v>
      </c>
      <c r="C7" s="25">
        <v>120000</v>
      </c>
      <c r="D7" s="25">
        <v>79000</v>
      </c>
      <c r="E7" s="26">
        <f t="shared" si="0"/>
        <v>0.65833333333333333</v>
      </c>
      <c r="F7" s="24" t="s">
        <v>122</v>
      </c>
      <c r="G7" s="49">
        <f t="shared" ref="G7:G14" si="1">C7-D7</f>
        <v>41000</v>
      </c>
    </row>
    <row r="8" spans="1:8" ht="42.75">
      <c r="A8" s="89"/>
      <c r="B8" s="31" t="s">
        <v>101</v>
      </c>
      <c r="C8" s="25">
        <v>70000</v>
      </c>
      <c r="D8" s="25">
        <v>70000</v>
      </c>
      <c r="E8" s="26">
        <f t="shared" si="0"/>
        <v>1</v>
      </c>
      <c r="F8" s="24" t="s">
        <v>120</v>
      </c>
      <c r="G8" s="49">
        <f t="shared" si="1"/>
        <v>0</v>
      </c>
    </row>
    <row r="9" spans="1:8" ht="42.75">
      <c r="A9" s="89"/>
      <c r="B9" s="31" t="s">
        <v>46</v>
      </c>
      <c r="C9" s="25">
        <v>70000</v>
      </c>
      <c r="D9" s="25">
        <v>35000</v>
      </c>
      <c r="E9" s="26">
        <f t="shared" si="0"/>
        <v>0.5</v>
      </c>
      <c r="F9" s="24" t="s">
        <v>112</v>
      </c>
      <c r="G9" s="49">
        <f t="shared" si="1"/>
        <v>35000</v>
      </c>
    </row>
    <row r="10" spans="1:8" ht="49.5">
      <c r="A10" s="89"/>
      <c r="B10" s="31" t="s">
        <v>47</v>
      </c>
      <c r="C10" s="25">
        <v>70000</v>
      </c>
      <c r="D10" s="25">
        <v>70000</v>
      </c>
      <c r="E10" s="26">
        <f t="shared" si="0"/>
        <v>1</v>
      </c>
      <c r="F10" s="24" t="s">
        <v>110</v>
      </c>
      <c r="G10" s="49">
        <f t="shared" si="1"/>
        <v>0</v>
      </c>
    </row>
    <row r="11" spans="1:8" ht="57">
      <c r="A11" s="47"/>
      <c r="B11" s="44" t="s">
        <v>48</v>
      </c>
      <c r="C11" s="42">
        <v>70000</v>
      </c>
      <c r="D11" s="42">
        <v>60000</v>
      </c>
      <c r="E11" s="43">
        <f t="shared" si="0"/>
        <v>0.8571428571428571</v>
      </c>
      <c r="F11" s="24" t="s">
        <v>111</v>
      </c>
      <c r="G11" s="49">
        <f t="shared" si="1"/>
        <v>10000</v>
      </c>
    </row>
    <row r="12" spans="1:8" ht="57">
      <c r="A12" s="61"/>
      <c r="B12" s="44" t="s">
        <v>86</v>
      </c>
      <c r="C12" s="42">
        <v>70000</v>
      </c>
      <c r="D12" s="42">
        <v>70000</v>
      </c>
      <c r="E12" s="43">
        <f t="shared" si="0"/>
        <v>1</v>
      </c>
      <c r="F12" s="24" t="s">
        <v>121</v>
      </c>
      <c r="G12" s="49">
        <f t="shared" si="1"/>
        <v>0</v>
      </c>
    </row>
    <row r="13" spans="1:8" ht="42.75">
      <c r="A13" s="53"/>
      <c r="B13" s="31" t="s">
        <v>44</v>
      </c>
      <c r="C13" s="25">
        <v>30000</v>
      </c>
      <c r="D13" s="50">
        <v>29375</v>
      </c>
      <c r="E13" s="26">
        <f>D13/C13</f>
        <v>0.97916666666666663</v>
      </c>
      <c r="F13" s="73" t="s">
        <v>119</v>
      </c>
      <c r="G13" s="49">
        <f>C13-D13</f>
        <v>625</v>
      </c>
    </row>
    <row r="14" spans="1:8" ht="17.25" thickBot="1">
      <c r="A14" s="27"/>
      <c r="B14" s="28" t="s">
        <v>42</v>
      </c>
      <c r="C14" s="29">
        <f>SUM(C5:C13)</f>
        <v>1000000</v>
      </c>
      <c r="D14" s="29">
        <f>SUM(D5:D13)</f>
        <v>885675</v>
      </c>
      <c r="E14" s="30">
        <f t="shared" si="0"/>
        <v>0.88567499999999999</v>
      </c>
      <c r="F14" s="63"/>
      <c r="G14" s="49">
        <f t="shared" si="1"/>
        <v>114325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topLeftCell="A2" workbookViewId="0">
      <selection activeCell="D13" sqref="D13"/>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7" t="str">
        <f>'109年總表'!A1</f>
        <v>臺南市新化區暨唪口里辦理
「109年度臺南市永康垃圾資源回收(焚化)廠營運階段回饋金」110年度11月份執行情況表</v>
      </c>
      <c r="B1" s="87"/>
      <c r="C1" s="87"/>
      <c r="D1" s="87"/>
      <c r="E1" s="87"/>
      <c r="F1" s="87"/>
      <c r="G1" s="87"/>
      <c r="H1" s="87"/>
    </row>
    <row r="2" spans="1:8" ht="17.25" thickBot="1">
      <c r="A2" t="str">
        <f>'109年總表'!A2</f>
        <v>製表日期：110年12月06日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133</v>
      </c>
    </row>
    <row r="5" spans="1:8" ht="48" customHeight="1">
      <c r="A5" s="88" t="s">
        <v>49</v>
      </c>
      <c r="B5" s="31" t="s">
        <v>50</v>
      </c>
      <c r="C5" s="25">
        <v>480000</v>
      </c>
      <c r="D5" s="25"/>
      <c r="E5" s="26">
        <f t="shared" ref="E5:E13" si="0">D5/C5</f>
        <v>0</v>
      </c>
      <c r="F5" s="24"/>
      <c r="G5" s="49">
        <f>C5-D5</f>
        <v>480000</v>
      </c>
    </row>
    <row r="6" spans="1:8" ht="57">
      <c r="A6" s="89"/>
      <c r="B6" s="31" t="s">
        <v>52</v>
      </c>
      <c r="C6" s="25">
        <v>80000</v>
      </c>
      <c r="D6" s="25">
        <v>80000</v>
      </c>
      <c r="E6" s="26">
        <f t="shared" si="0"/>
        <v>1</v>
      </c>
      <c r="F6" s="24" t="s">
        <v>135</v>
      </c>
      <c r="G6" s="49">
        <f t="shared" ref="G6:G13" si="1">C6-D6</f>
        <v>0</v>
      </c>
    </row>
    <row r="7" spans="1:8" ht="99.75">
      <c r="A7" s="89"/>
      <c r="B7" s="31" t="s">
        <v>53</v>
      </c>
      <c r="C7" s="25">
        <v>120000</v>
      </c>
      <c r="D7" s="25">
        <v>120000</v>
      </c>
      <c r="E7" s="26">
        <f t="shared" si="0"/>
        <v>1</v>
      </c>
      <c r="F7" s="24" t="s">
        <v>123</v>
      </c>
      <c r="G7" s="49">
        <f t="shared" si="1"/>
        <v>0</v>
      </c>
    </row>
    <row r="8" spans="1:8" ht="57">
      <c r="A8" s="89"/>
      <c r="B8" s="31" t="s">
        <v>54</v>
      </c>
      <c r="C8" s="25">
        <v>60000</v>
      </c>
      <c r="D8" s="50">
        <v>60000</v>
      </c>
      <c r="E8" s="26">
        <f t="shared" si="0"/>
        <v>1</v>
      </c>
      <c r="F8" s="24" t="s">
        <v>124</v>
      </c>
      <c r="G8" s="49">
        <f t="shared" si="1"/>
        <v>0</v>
      </c>
    </row>
    <row r="9" spans="1:8" ht="57">
      <c r="A9" s="89"/>
      <c r="B9" s="31" t="s">
        <v>55</v>
      </c>
      <c r="C9" s="25">
        <v>120000</v>
      </c>
      <c r="D9" s="25">
        <v>46620</v>
      </c>
      <c r="E9" s="26">
        <f t="shared" si="0"/>
        <v>0.38850000000000001</v>
      </c>
      <c r="F9" s="24" t="s">
        <v>125</v>
      </c>
      <c r="G9" s="49">
        <f t="shared" si="1"/>
        <v>73380</v>
      </c>
    </row>
    <row r="10" spans="1:8" ht="42.75">
      <c r="A10" s="89"/>
      <c r="B10" s="31" t="s">
        <v>51</v>
      </c>
      <c r="C10" s="25">
        <v>60000</v>
      </c>
      <c r="D10" s="50">
        <v>6001</v>
      </c>
      <c r="E10" s="26">
        <f>D10/C10</f>
        <v>0.10001666666666667</v>
      </c>
      <c r="F10" s="24" t="s">
        <v>126</v>
      </c>
      <c r="G10" s="49">
        <f>C10-D10</f>
        <v>53999</v>
      </c>
    </row>
    <row r="11" spans="1:8" ht="42.75">
      <c r="A11" s="89"/>
      <c r="B11" s="31" t="s">
        <v>104</v>
      </c>
      <c r="C11" s="25">
        <v>60000</v>
      </c>
      <c r="D11" s="50">
        <v>60000</v>
      </c>
      <c r="E11" s="26">
        <f>D11/C11</f>
        <v>1</v>
      </c>
      <c r="F11" s="24" t="s">
        <v>149</v>
      </c>
      <c r="G11" s="49">
        <f>C11-D11</f>
        <v>0</v>
      </c>
    </row>
    <row r="12" spans="1:8" ht="85.5">
      <c r="A12" s="89"/>
      <c r="B12" s="31" t="s">
        <v>105</v>
      </c>
      <c r="C12" s="25">
        <v>20000</v>
      </c>
      <c r="D12" s="50">
        <v>11243</v>
      </c>
      <c r="E12" s="26">
        <f>D12/C12</f>
        <v>0.56215000000000004</v>
      </c>
      <c r="F12" s="24" t="s">
        <v>150</v>
      </c>
      <c r="G12" s="49">
        <f>C12-D12</f>
        <v>8757</v>
      </c>
    </row>
    <row r="13" spans="1:8">
      <c r="A13" s="90"/>
      <c r="B13" s="32" t="s">
        <v>42</v>
      </c>
      <c r="C13" s="25">
        <f>SUM(C5:C12)</f>
        <v>1000000</v>
      </c>
      <c r="D13" s="25">
        <f>SUM(D5:D12)</f>
        <v>383864</v>
      </c>
      <c r="E13" s="26">
        <f t="shared" si="0"/>
        <v>0.38386399999999998</v>
      </c>
      <c r="F13" s="48"/>
      <c r="G13" s="49">
        <f t="shared" si="1"/>
        <v>616136</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D6" sqref="D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7" t="str">
        <f>'109年總表'!A1</f>
        <v>臺南市新化區暨唪口里辦理
「109年度臺南市永康垃圾資源回收(焚化)廠營運階段回饋金」110年度11月份執行情況表</v>
      </c>
      <c r="B1" s="87"/>
      <c r="C1" s="87"/>
      <c r="D1" s="87"/>
      <c r="E1" s="87"/>
      <c r="F1" s="87"/>
      <c r="G1" s="87"/>
      <c r="H1" s="60"/>
    </row>
    <row r="2" spans="1:8" ht="17.25" thickBot="1">
      <c r="A2" t="str">
        <f>'109年總表'!A2</f>
        <v>製表日期：110年12月06日</v>
      </c>
    </row>
    <row r="3" spans="1:8" ht="17.25" thickTop="1">
      <c r="A3" s="82" t="s">
        <v>15</v>
      </c>
      <c r="B3" s="84" t="s">
        <v>16</v>
      </c>
      <c r="C3" s="84"/>
      <c r="D3" s="84"/>
      <c r="E3" s="84"/>
      <c r="F3" s="84"/>
      <c r="G3" s="19"/>
    </row>
    <row r="4" spans="1:8">
      <c r="A4" s="83"/>
      <c r="B4" s="20" t="s">
        <v>17</v>
      </c>
      <c r="C4" s="21" t="s">
        <v>18</v>
      </c>
      <c r="D4" s="21" t="s">
        <v>19</v>
      </c>
      <c r="E4" s="22" t="s">
        <v>20</v>
      </c>
      <c r="F4" s="20" t="s">
        <v>21</v>
      </c>
      <c r="G4" s="23" t="s">
        <v>133</v>
      </c>
    </row>
    <row r="5" spans="1:8" ht="313.5">
      <c r="A5" s="88" t="s">
        <v>24</v>
      </c>
      <c r="B5" s="58" t="s">
        <v>81</v>
      </c>
      <c r="C5" s="59">
        <v>2791259</v>
      </c>
      <c r="D5" s="25">
        <v>2499882</v>
      </c>
      <c r="E5" s="26">
        <f>D5/C5</f>
        <v>0.89561090532981713</v>
      </c>
      <c r="F5" s="78" t="s">
        <v>154</v>
      </c>
      <c r="G5" s="77">
        <f>C5-D5</f>
        <v>291377</v>
      </c>
    </row>
    <row r="6" spans="1:8" ht="99">
      <c r="A6" s="90"/>
      <c r="B6" s="33" t="s">
        <v>56</v>
      </c>
      <c r="C6" s="25">
        <v>1799658</v>
      </c>
      <c r="D6" s="25">
        <v>1799658</v>
      </c>
      <c r="E6" s="26">
        <f t="shared" ref="E6" si="0">D6/C6</f>
        <v>1</v>
      </c>
      <c r="F6" s="78" t="s">
        <v>137</v>
      </c>
      <c r="G6" s="77">
        <f>C6-D6</f>
        <v>0</v>
      </c>
    </row>
    <row r="7" spans="1:8" ht="17.25" thickBot="1">
      <c r="A7" s="27"/>
      <c r="B7" s="28" t="s">
        <v>23</v>
      </c>
      <c r="C7" s="29">
        <f>SUM(C5:C6)</f>
        <v>4590917</v>
      </c>
      <c r="D7" s="29">
        <f>SUM(D5:D6)</f>
        <v>4299540</v>
      </c>
      <c r="E7" s="30">
        <f>D7/C7</f>
        <v>0.93653185191542343</v>
      </c>
      <c r="F7" s="28"/>
      <c r="G7" s="29">
        <f>C7-D7</f>
        <v>291377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7" t="str">
        <f>'109年總表'!A1</f>
        <v>臺南市新化區暨唪口里辦理
「109年度臺南市永康垃圾資源回收(焚化)廠營運階段回饋金」110年度11月份執行情況表</v>
      </c>
      <c r="B1" s="87"/>
      <c r="C1" s="87"/>
      <c r="D1" s="87"/>
      <c r="E1" s="87"/>
      <c r="F1" s="87"/>
      <c r="G1" s="87"/>
      <c r="H1" s="87"/>
    </row>
    <row r="2" spans="1:8" ht="17.25" thickBot="1">
      <c r="A2" t="str">
        <f>'109年總表'!A2</f>
        <v>製表日期：110年12月06日</v>
      </c>
    </row>
    <row r="3" spans="1:8" ht="17.25" customHeight="1" thickTop="1">
      <c r="A3" s="82" t="s">
        <v>32</v>
      </c>
      <c r="B3" s="91" t="s">
        <v>33</v>
      </c>
      <c r="C3" s="92"/>
      <c r="D3" s="92"/>
      <c r="E3" s="92"/>
      <c r="F3" s="92"/>
      <c r="G3" s="93"/>
    </row>
    <row r="4" spans="1:8">
      <c r="A4" s="83"/>
      <c r="B4" s="20" t="s">
        <v>34</v>
      </c>
      <c r="C4" s="21" t="s">
        <v>35</v>
      </c>
      <c r="D4" s="21" t="s">
        <v>36</v>
      </c>
      <c r="E4" s="22" t="s">
        <v>37</v>
      </c>
      <c r="F4" s="34" t="s">
        <v>38</v>
      </c>
      <c r="G4" s="23" t="s">
        <v>133</v>
      </c>
    </row>
    <row r="5" spans="1:8" ht="45" customHeight="1">
      <c r="A5" s="88" t="s">
        <v>57</v>
      </c>
      <c r="B5" s="35" t="s">
        <v>87</v>
      </c>
      <c r="C5" s="25">
        <v>230000</v>
      </c>
      <c r="D5" s="25">
        <v>32147</v>
      </c>
      <c r="E5" s="26">
        <f t="shared" ref="E5:E15" si="0">D5/C5</f>
        <v>0.13976956521739131</v>
      </c>
      <c r="F5" s="75" t="s">
        <v>151</v>
      </c>
      <c r="G5" s="49">
        <f>C5-D5</f>
        <v>197853</v>
      </c>
    </row>
    <row r="6" spans="1:8" ht="57">
      <c r="A6" s="89"/>
      <c r="B6" s="35" t="s">
        <v>102</v>
      </c>
      <c r="C6" s="25">
        <v>50000</v>
      </c>
      <c r="D6" s="25">
        <v>47900</v>
      </c>
      <c r="E6" s="26">
        <f t="shared" si="0"/>
        <v>0.95799999999999996</v>
      </c>
      <c r="F6" s="24" t="s">
        <v>152</v>
      </c>
      <c r="G6" s="49">
        <f t="shared" ref="G6:G15" si="1">C6-D6</f>
        <v>2100</v>
      </c>
    </row>
    <row r="7" spans="1:8" ht="114">
      <c r="A7" s="89"/>
      <c r="B7" s="35" t="s">
        <v>88</v>
      </c>
      <c r="C7" s="25">
        <v>90000</v>
      </c>
      <c r="D7" s="25">
        <v>54342</v>
      </c>
      <c r="E7" s="26">
        <f t="shared" si="0"/>
        <v>0.6038</v>
      </c>
      <c r="F7" s="24" t="s">
        <v>153</v>
      </c>
      <c r="G7" s="49">
        <f t="shared" si="1"/>
        <v>35658</v>
      </c>
    </row>
    <row r="8" spans="1:8" ht="42.75">
      <c r="A8" s="89"/>
      <c r="B8" s="35" t="s">
        <v>58</v>
      </c>
      <c r="C8" s="25">
        <v>98000</v>
      </c>
      <c r="D8" s="50">
        <v>98000</v>
      </c>
      <c r="E8" s="26">
        <f t="shared" si="0"/>
        <v>1</v>
      </c>
      <c r="F8" s="24" t="s">
        <v>113</v>
      </c>
      <c r="G8" s="49">
        <f t="shared" si="1"/>
        <v>0</v>
      </c>
    </row>
    <row r="9" spans="1:8" ht="51.75" customHeight="1">
      <c r="A9" s="89"/>
      <c r="B9" s="35" t="s">
        <v>59</v>
      </c>
      <c r="C9" s="25">
        <v>140000</v>
      </c>
      <c r="D9" s="25">
        <v>90000</v>
      </c>
      <c r="E9" s="26">
        <f t="shared" si="0"/>
        <v>0.6428571428571429</v>
      </c>
      <c r="F9" s="75" t="s">
        <v>114</v>
      </c>
      <c r="G9" s="49">
        <f t="shared" si="1"/>
        <v>50000</v>
      </c>
    </row>
    <row r="10" spans="1:8" ht="57">
      <c r="A10" s="89"/>
      <c r="B10" s="35" t="s">
        <v>60</v>
      </c>
      <c r="C10" s="25">
        <v>97000</v>
      </c>
      <c r="D10" s="25">
        <v>97000</v>
      </c>
      <c r="E10" s="26">
        <f t="shared" si="0"/>
        <v>1</v>
      </c>
      <c r="F10" s="75" t="s">
        <v>127</v>
      </c>
      <c r="G10" s="49">
        <f t="shared" si="1"/>
        <v>0</v>
      </c>
    </row>
    <row r="11" spans="1:8" ht="57">
      <c r="A11" s="89"/>
      <c r="B11" s="41" t="s">
        <v>61</v>
      </c>
      <c r="C11" s="42">
        <v>97000</v>
      </c>
      <c r="D11" s="42">
        <v>97000</v>
      </c>
      <c r="E11" s="43">
        <f t="shared" si="0"/>
        <v>1</v>
      </c>
      <c r="F11" s="76" t="s">
        <v>115</v>
      </c>
      <c r="G11" s="49">
        <f t="shared" si="1"/>
        <v>0</v>
      </c>
    </row>
    <row r="12" spans="1:8" ht="33">
      <c r="A12" s="89"/>
      <c r="B12" s="41" t="s">
        <v>89</v>
      </c>
      <c r="C12" s="42">
        <v>50000</v>
      </c>
      <c r="D12" s="42"/>
      <c r="E12" s="43">
        <f t="shared" si="0"/>
        <v>0</v>
      </c>
      <c r="F12" s="76"/>
      <c r="G12" s="49">
        <f t="shared" si="1"/>
        <v>50000</v>
      </c>
    </row>
    <row r="13" spans="1:8" ht="57">
      <c r="A13" s="89"/>
      <c r="B13" s="41" t="s">
        <v>97</v>
      </c>
      <c r="C13" s="42">
        <v>98000</v>
      </c>
      <c r="D13" s="42">
        <v>84419</v>
      </c>
      <c r="E13" s="43">
        <f t="shared" si="0"/>
        <v>0.86141836734693877</v>
      </c>
      <c r="F13" s="76" t="s">
        <v>138</v>
      </c>
      <c r="G13" s="49">
        <f t="shared" si="1"/>
        <v>13581</v>
      </c>
    </row>
    <row r="14" spans="1:8">
      <c r="A14" s="89"/>
      <c r="B14" s="41" t="s">
        <v>90</v>
      </c>
      <c r="C14" s="42">
        <v>50000</v>
      </c>
      <c r="D14" s="42"/>
      <c r="E14" s="43">
        <f t="shared" si="0"/>
        <v>0</v>
      </c>
      <c r="F14" s="76"/>
      <c r="G14" s="49">
        <f t="shared" si="1"/>
        <v>50000</v>
      </c>
    </row>
    <row r="15" spans="1:8" ht="17.25" thickBot="1">
      <c r="A15" s="94"/>
      <c r="B15" s="28" t="s">
        <v>42</v>
      </c>
      <c r="C15" s="29">
        <f>SUM(C5:C14)</f>
        <v>1000000</v>
      </c>
      <c r="D15" s="29">
        <f>SUM(D5:D13)</f>
        <v>600808</v>
      </c>
      <c r="E15" s="30">
        <f t="shared" si="0"/>
        <v>0.60080800000000001</v>
      </c>
      <c r="F15" s="64"/>
      <c r="G15" s="49">
        <f t="shared" si="1"/>
        <v>399192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7" t="str">
        <f>'109年總表'!A1</f>
        <v>臺南市新化區暨唪口里辦理
「109年度臺南市永康垃圾資源回收(焚化)廠營運階段回饋金」110年度11月份執行情況表</v>
      </c>
      <c r="B1" s="87"/>
      <c r="C1" s="87"/>
      <c r="D1" s="87"/>
      <c r="E1" s="87"/>
      <c r="F1" s="87"/>
      <c r="G1" s="87"/>
    </row>
    <row r="2" spans="1:7" ht="17.25" thickBot="1">
      <c r="A2" t="str">
        <f>'109年總表'!A2</f>
        <v>製表日期：110年12月06日</v>
      </c>
    </row>
    <row r="3" spans="1:7" ht="17.25" customHeight="1" thickTop="1">
      <c r="A3" s="82" t="s">
        <v>32</v>
      </c>
      <c r="B3" s="84" t="s">
        <v>33</v>
      </c>
      <c r="C3" s="84"/>
      <c r="D3" s="84"/>
      <c r="E3" s="84"/>
      <c r="F3" s="95"/>
      <c r="G3" s="36"/>
    </row>
    <row r="4" spans="1:7">
      <c r="A4" s="83"/>
      <c r="B4" s="20" t="s">
        <v>34</v>
      </c>
      <c r="C4" s="21" t="s">
        <v>35</v>
      </c>
      <c r="D4" s="21" t="s">
        <v>36</v>
      </c>
      <c r="E4" s="22" t="s">
        <v>37</v>
      </c>
      <c r="F4" s="20" t="s">
        <v>38</v>
      </c>
      <c r="G4" s="23" t="s">
        <v>133</v>
      </c>
    </row>
    <row r="5" spans="1:7" ht="54.75" customHeight="1">
      <c r="A5" s="88" t="s">
        <v>62</v>
      </c>
      <c r="B5" s="35" t="s">
        <v>63</v>
      </c>
      <c r="C5" s="25">
        <v>650000</v>
      </c>
      <c r="D5" s="25"/>
      <c r="E5" s="26">
        <f t="shared" ref="E5:E14" si="0">D5/C5</f>
        <v>0</v>
      </c>
      <c r="F5" s="24"/>
      <c r="G5" s="49">
        <f>C5-D5</f>
        <v>650000</v>
      </c>
    </row>
    <row r="6" spans="1:7" ht="33">
      <c r="A6" s="89"/>
      <c r="B6" s="35" t="s">
        <v>64</v>
      </c>
      <c r="C6" s="25">
        <v>50000</v>
      </c>
      <c r="D6" s="25"/>
      <c r="E6" s="26">
        <f t="shared" si="0"/>
        <v>0</v>
      </c>
      <c r="F6" s="24"/>
      <c r="G6" s="49">
        <f t="shared" ref="G6:G14" si="1">C6-D6</f>
        <v>50000</v>
      </c>
    </row>
    <row r="7" spans="1:7" ht="33">
      <c r="A7" s="89"/>
      <c r="B7" s="35" t="s">
        <v>82</v>
      </c>
      <c r="C7" s="25">
        <v>40000</v>
      </c>
      <c r="D7" s="25"/>
      <c r="E7" s="26">
        <f t="shared" si="0"/>
        <v>0</v>
      </c>
      <c r="F7" s="24"/>
      <c r="G7" s="49">
        <f t="shared" si="1"/>
        <v>40000</v>
      </c>
    </row>
    <row r="8" spans="1:7" ht="51.75" customHeight="1">
      <c r="A8" s="89"/>
      <c r="B8" s="35" t="s">
        <v>65</v>
      </c>
      <c r="C8" s="25">
        <v>50000</v>
      </c>
      <c r="D8" s="25"/>
      <c r="E8" s="26">
        <f t="shared" si="0"/>
        <v>0</v>
      </c>
      <c r="F8" s="24"/>
      <c r="G8" s="49">
        <f t="shared" si="1"/>
        <v>50000</v>
      </c>
    </row>
    <row r="9" spans="1:7" ht="49.5">
      <c r="A9" s="89"/>
      <c r="B9" s="35" t="s">
        <v>66</v>
      </c>
      <c r="C9" s="25">
        <v>50000</v>
      </c>
      <c r="D9" s="25"/>
      <c r="E9" s="26">
        <f t="shared" si="0"/>
        <v>0</v>
      </c>
      <c r="F9" s="24"/>
      <c r="G9" s="49">
        <f t="shared" si="1"/>
        <v>50000</v>
      </c>
    </row>
    <row r="10" spans="1:7" ht="48" customHeight="1">
      <c r="A10" s="89"/>
      <c r="B10" s="35" t="s">
        <v>67</v>
      </c>
      <c r="C10" s="25">
        <v>10000</v>
      </c>
      <c r="D10" s="50"/>
      <c r="E10" s="26">
        <f t="shared" si="0"/>
        <v>0</v>
      </c>
      <c r="F10" s="24"/>
      <c r="G10" s="49">
        <f t="shared" si="1"/>
        <v>10000</v>
      </c>
    </row>
    <row r="11" spans="1:7" ht="42.75">
      <c r="A11" s="89"/>
      <c r="B11" s="35" t="s">
        <v>68</v>
      </c>
      <c r="C11" s="25">
        <v>40000</v>
      </c>
      <c r="D11" s="50">
        <v>28484</v>
      </c>
      <c r="E11" s="26">
        <f t="shared" si="0"/>
        <v>0.71209999999999996</v>
      </c>
      <c r="F11" s="24" t="s">
        <v>128</v>
      </c>
      <c r="G11" s="49">
        <f t="shared" si="1"/>
        <v>11516</v>
      </c>
    </row>
    <row r="12" spans="1:7" ht="56.25" customHeight="1">
      <c r="A12" s="47"/>
      <c r="B12" s="35" t="s">
        <v>95</v>
      </c>
      <c r="C12" s="25">
        <v>60000</v>
      </c>
      <c r="D12" s="50"/>
      <c r="E12" s="26">
        <f t="shared" si="0"/>
        <v>0</v>
      </c>
      <c r="F12" s="24"/>
      <c r="G12" s="49">
        <f t="shared" si="1"/>
        <v>60000</v>
      </c>
    </row>
    <row r="13" spans="1:7" ht="57">
      <c r="A13" s="47"/>
      <c r="B13" s="41" t="s">
        <v>69</v>
      </c>
      <c r="C13" s="42">
        <v>50000</v>
      </c>
      <c r="D13" s="51">
        <v>24034</v>
      </c>
      <c r="E13" s="43">
        <f t="shared" si="0"/>
        <v>0.48068</v>
      </c>
      <c r="F13" s="24" t="s">
        <v>118</v>
      </c>
      <c r="G13" s="49">
        <f t="shared" si="1"/>
        <v>25966</v>
      </c>
    </row>
    <row r="14" spans="1:7" ht="30.75" customHeight="1" thickBot="1">
      <c r="A14" s="27"/>
      <c r="B14" s="28" t="s">
        <v>42</v>
      </c>
      <c r="C14" s="29">
        <f>SUM(C5:C13)</f>
        <v>1000000</v>
      </c>
      <c r="D14" s="29">
        <f>SUM(D5:D13)</f>
        <v>52518</v>
      </c>
      <c r="E14" s="30">
        <f t="shared" si="0"/>
        <v>5.2518000000000002E-2</v>
      </c>
      <c r="F14" s="63"/>
      <c r="G14" s="49">
        <f t="shared" si="1"/>
        <v>947482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2021-12-08T08:19:21Z</cp:lastPrinted>
  <dcterms:created xsi:type="dcterms:W3CDTF">2015-12-02T01:38:50Z</dcterms:created>
  <dcterms:modified xsi:type="dcterms:W3CDTF">2021-12-08T08:19:23Z</dcterms:modified>
</cp:coreProperties>
</file>