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6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10"/>
  <c r="H16" i="1" l="1"/>
  <c r="D11"/>
  <c r="A1" i="2" l="1"/>
  <c r="G8" l="1"/>
  <c r="D9"/>
  <c r="E4" i="1" s="1"/>
  <c r="G7" i="2"/>
  <c r="E7"/>
  <c r="E8"/>
  <c r="C9"/>
  <c r="G6" i="3" l="1"/>
  <c r="G5"/>
  <c r="D7" i="10"/>
  <c r="D15" i="1" l="1"/>
  <c r="A2" i="6"/>
  <c r="A2" i="10"/>
  <c r="D15" i="9"/>
  <c r="E6" i="7" l="1"/>
  <c r="E7"/>
  <c r="E14" i="9"/>
  <c r="G14"/>
  <c r="C15"/>
  <c r="G6" i="7"/>
  <c r="C14"/>
  <c r="D13" i="1"/>
  <c r="D14" i="8"/>
  <c r="D16" i="1" l="1"/>
  <c r="E6" i="3"/>
  <c r="E14" i="1"/>
  <c r="C7" i="10"/>
  <c r="B14" i="1" s="1"/>
  <c r="C14" s="1"/>
  <c r="G6" i="10"/>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G11"/>
  <c r="E11"/>
  <c r="G10"/>
  <c r="E10"/>
  <c r="G9"/>
  <c r="E9"/>
  <c r="G8"/>
  <c r="E8"/>
  <c r="G6"/>
  <c r="E6"/>
  <c r="G5"/>
  <c r="E5"/>
  <c r="E8" i="1"/>
  <c r="G13" i="5"/>
  <c r="E13"/>
  <c r="G12"/>
  <c r="E12"/>
  <c r="G11"/>
  <c r="E11"/>
  <c r="G10"/>
  <c r="E10"/>
  <c r="G9"/>
  <c r="E9"/>
  <c r="G8"/>
  <c r="E8"/>
  <c r="G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B4"/>
  <c r="C4" s="1"/>
  <c r="C6"/>
  <c r="C5"/>
  <c r="C8"/>
  <c r="G8" s="1"/>
  <c r="E5" i="3"/>
  <c r="G9" i="2"/>
  <c r="E5"/>
  <c r="A2" i="9"/>
  <c r="A2" i="8"/>
  <c r="A2" i="7"/>
  <c r="A2" i="5"/>
  <c r="A2" i="4"/>
  <c r="A2" i="3"/>
  <c r="A2" i="2"/>
  <c r="A1" i="9"/>
  <c r="A1" i="7"/>
  <c r="A1" i="6"/>
  <c r="A1" i="4"/>
  <c r="C13" i="1" l="1"/>
  <c r="E7" i="3"/>
  <c r="E9" i="2"/>
  <c r="C9" i="1"/>
  <c r="G9" s="1"/>
  <c r="F8"/>
  <c r="C7"/>
  <c r="G7" s="1"/>
  <c r="F6"/>
  <c r="F10"/>
  <c r="F5"/>
  <c r="F12"/>
  <c r="G11" l="1"/>
  <c r="F13"/>
  <c r="F4"/>
  <c r="E11"/>
  <c r="E16" s="1"/>
  <c r="F7"/>
  <c r="F9"/>
  <c r="B11"/>
  <c r="C11" l="1"/>
  <c r="G16" s="1"/>
  <c r="B16"/>
  <c r="C16" s="1"/>
  <c r="F11" l="1"/>
  <c r="F16"/>
</calcChain>
</file>

<file path=xl/sharedStrings.xml><?xml version="1.0" encoding="utf-8"?>
<sst xmlns="http://schemas.openxmlformats.org/spreadsheetml/2006/main" count="239" uniqueCount="175">
  <si>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</si>
  <si>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</si>
  <si>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</si>
  <si>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</si>
  <si>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</si>
  <si>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</si>
  <si>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</si>
  <si>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</si>
  <si>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</si>
  <si>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</si>
  <si>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</si>
  <si>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</si>
  <si>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</si>
  <si>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</si>
  <si>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</si>
  <si>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</si>
  <si>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</si>
  <si>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</si>
  <si>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</si>
  <si>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</si>
  <si>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</si>
  <si>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</si>
  <si>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</si>
  <si>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</si>
  <si>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</si>
  <si>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</si>
  <si>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</si>
  <si>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</si>
  <si>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</si>
  <si>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</si>
  <si>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</si>
  <si>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</si>
  <si>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</si>
  <si>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</si>
  <si>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</si>
  <si>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</si>
  <si>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</si>
  <si>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</si>
  <si>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</si>
  <si>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</si>
  <si>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</si>
  <si>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</si>
  <si>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</si>
  <si>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</si>
  <si>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</si>
  <si>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</si>
  <si>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</si>
  <si>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</si>
  <si>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</si>
  <si>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</si>
  <si>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</si>
  <si>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</si>
  <si>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</si>
  <si>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</si>
  <si>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</si>
  <si>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</si>
  <si>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</si>
  <si>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</si>
  <si>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</si>
  <si>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</si>
  <si>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</si>
  <si>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</si>
  <si>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</si>
  <si>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</si>
  <si>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</si>
  <si>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</si>
  <si>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</si>
  <si>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</si>
  <si>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</si>
  <si>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</si>
  <si>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</si>
  <si>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</si>
  <si>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</si>
  <si>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</si>
  <si>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</si>
  <si>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</si>
  <si>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</si>
  <si>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</si>
  <si>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</si>
  <si>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</si>
  <si>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</si>
  <si>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</si>
  <si>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</si>
  <si>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</si>
  <si>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</si>
  <si>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</si>
  <si>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</si>
  <si>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</si>
  <si>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</si>
  <si>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</si>
  <si>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</si>
  <si>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</si>
  <si>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</si>
  <si>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</si>
  <si>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</si>
  <si>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</si>
  <si>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</si>
  <si>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</si>
  <si>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</si>
  <si>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</si>
  <si>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</si>
  <si>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</si>
  <si>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</si>
  <si>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</si>
  <si>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</si>
  <si>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</si>
  <si>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</si>
  <si>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</si>
  <si>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</si>
  <si>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</si>
  <si>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</si>
  <si>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</si>
  <si>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</si>
  <si>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</si>
  <si>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</si>
  <si>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</si>
  <si>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</si>
  <si>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</si>
  <si>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</si>
  <si>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</si>
  <si>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</si>
  <si>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</si>
  <si>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</si>
  <si>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</si>
  <si>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</si>
  <si>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</si>
  <si>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</si>
  <si>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</si>
  <si>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</si>
  <si>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</si>
  <si>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</si>
  <si>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</si>
  <si>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</si>
  <si>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</si>
  <si>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</si>
  <si>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</si>
  <si>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</si>
  <si>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</si>
  <si>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</si>
  <si>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</si>
  <si>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</si>
  <si>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</si>
  <si>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</si>
  <si>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</si>
  <si>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</si>
  <si>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</si>
  <si>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109/08/25 109年度唪口里鋪設柏油及排水溝整修、維護及疏濬工程68萬4277元(107年度8萬4277元、108年度60萬元)-工程費$504690</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</si>
  <si>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</si>
  <si>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</si>
  <si>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</si>
  <si>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</si>
  <si>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</si>
  <si>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</si>
  <si>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</si>
  <si>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</si>
  <si>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</si>
  <si>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</si>
  <si>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</si>
  <si>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1.108/05/20支北勢里排水溝整修維護工程總經費9萬9480元(107年度5萬5327元、108年度4萬4153元)
2.110/01/25支北勢里鋪設衛生排水線旁柏油道路工程款(空污1325.材試11215)$179394
3.110/10/14支北勢里190號後12號前排水溝加蓋工程(誠達土木包工業)$64453</t>
    <phoneticPr fontId="1" type="noConversion"/>
  </si>
  <si>
    <t>回饋金繳回金額</t>
    <phoneticPr fontId="1" type="noConversion"/>
  </si>
  <si>
    <t>唪口里轄區道路路面維護工程</t>
    <phoneticPr fontId="1" type="noConversion"/>
  </si>
  <si>
    <t>110年度監視器維護合約</t>
    <phoneticPr fontId="1" type="noConversion"/>
  </si>
  <si>
    <t>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
3.110.11/12支豐榮里辦理環境綠美化購買棉手套、竹掃把、塑膠畚斗、垃圾袋、手推車...等物品$7449</t>
    <phoneticPr fontId="1" type="noConversion"/>
  </si>
  <si>
    <t>協興里110年辦理鋪設道路柏油及排水溝整修工程</t>
  </si>
  <si>
    <t>13.110/05/25支協興里王振能1人*970元申請108年度回饋金補助水電費-農會$970
14.110/11/05支108度回饋金補助水電費補發北勢里蔡祥昶等2人*970元-郵局$1940</t>
    <phoneticPr fontId="1" type="noConversion"/>
  </si>
  <si>
    <t>繳回</t>
    <phoneticPr fontId="1" type="noConversion"/>
  </si>
  <si>
    <t>繳回</t>
    <phoneticPr fontId="1" type="noConversion"/>
  </si>
  <si>
    <t>保留</t>
    <phoneticPr fontId="1" type="noConversion"/>
  </si>
  <si>
    <t>保留</t>
    <phoneticPr fontId="1" type="noConversion"/>
  </si>
  <si>
    <t>1.110/05/19支辦理回饋金行政業務購買文具一批$7878
2.110/12/13支購買夾板、膠帶、除膠劑、豆豆貼、無針釘書機、白板筆等公務用文具一批$4647</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</si>
  <si>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
5.110/12/13支購買夾板、膠帶、除膠劑、豆豆貼、無針釘書機、白板筆等公務用文具一批$4647</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</si>
  <si>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
7.110/11/19支豐榮里110年11月份僱政宏園藝辦理轄區樹木修剪及清運費用$8000
8.110/12/1支豐榮里110年11/15-19僱程葛瑞菊.許秋月.林李素真.楊余月英4人辦理轄區環境綠美化工資$26778</t>
    <phoneticPr fontId="1" type="noConversion"/>
  </si>
  <si>
    <t>108/08/05支豐榮里108.5.8辦理母親節慶祝活動便餐28桌*3500元、音響、桌椅、帳棚費用(合計123900元，106年度支63310元、107年度支30000元、108年度支30590元)$30590
2.110/12/13支豐榮里110.12.3辦理冬至聯歡音樂會暨環保教育宣導活動餐點、演出費、布條等費用$9410</t>
    <phoneticPr fontId="1" type="noConversion"/>
  </si>
  <si>
    <t>臺南市新化區暨唪口里辦理
「108年度臺南市永康垃圾資源回收(焚化)廠營運階段回饋金」111年度3月份執行情況表</t>
    <phoneticPr fontId="1" type="noConversion"/>
  </si>
  <si>
    <t>製表日期：111年4月10日</t>
    <phoneticPr fontId="1" type="noConversion"/>
  </si>
</sst>
</file>

<file path=xl/styles.xml><?xml version="1.0" encoding="utf-8"?>
<styleSheet xmlns="http://schemas.openxmlformats.org/spreadsheetml/2006/main">
  <numFmts count="5">
    <numFmt numFmtId="42" formatCode="_-&quot;$&quot;* #,##0_-;\-&quot;$&quot;* #,##0_-;_-&quot;$&quot;* &quot;-&quot;_-;_-@_-"/>
    <numFmt numFmtId="44" formatCode="_-&quot;$&quot;* #,##0.00_-;\-&quot;$&quot;* #,##0.00_-;_-&quot;$&quot;* &quot;-&quot;??_-;_-@_-"/>
    <numFmt numFmtId="176" formatCode="&quot;$&quot;#,##0"/>
    <numFmt numFmtId="177" formatCode="#,##0_ "/>
    <numFmt numFmtId="178" formatCode="_-&quot;$&quot;* #,##0_-;\-&quot;$&quot;* #,##0_-;_-&quot;$&quot;* &quot;-&quot;??_-;_-@_-"/>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2"/>
      <color theme="1"/>
      <name val="新細明體"/>
      <family val="2"/>
      <charset val="136"/>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44" fontId="15" fillId="0" borderId="0" applyFont="0" applyFill="0" applyBorder="0" applyAlignment="0" applyProtection="0">
      <alignment vertical="center"/>
    </xf>
  </cellStyleXfs>
  <cellXfs count="115">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12" xfId="1" applyFont="1" applyBorder="1" applyAlignment="1">
      <alignment horizontal="center" vertical="center" wrapText="1"/>
    </xf>
    <xf numFmtId="178" fontId="8" fillId="0" borderId="1" xfId="2" applyNumberFormat="1" applyFont="1" applyBorder="1">
      <alignment vertical="center"/>
    </xf>
    <xf numFmtId="0" fontId="0" fillId="0" borderId="0" xfId="0"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3">
    <cellStyle name="一般" xfId="0" builtinId="0"/>
    <cellStyle name="一般 2" xfId="1"/>
    <cellStyle name="貨幣"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F7" sqref="F7"/>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5.25" customWidth="1"/>
    <col min="9" max="9" width="11.25" customWidth="1"/>
  </cols>
  <sheetData>
    <row r="1" spans="1:9" ht="73.5" customHeight="1">
      <c r="A1" s="87" t="s">
        <v>173</v>
      </c>
      <c r="B1" s="88"/>
      <c r="C1" s="88"/>
      <c r="D1" s="88"/>
      <c r="E1" s="88"/>
      <c r="F1" s="88"/>
      <c r="G1" s="88"/>
      <c r="H1" s="88"/>
    </row>
    <row r="2" spans="1:9" s="1" customFormat="1" ht="33" customHeight="1" thickBot="1">
      <c r="A2" s="1" t="s">
        <v>174</v>
      </c>
    </row>
    <row r="3" spans="1:9" ht="42.75" thickTop="1">
      <c r="A3" s="2" t="s">
        <v>0</v>
      </c>
      <c r="B3" s="3" t="s">
        <v>80</v>
      </c>
      <c r="C3" s="4" t="s">
        <v>1</v>
      </c>
      <c r="D3" s="4" t="s">
        <v>87</v>
      </c>
      <c r="E3" s="3" t="s">
        <v>2</v>
      </c>
      <c r="F3" s="9" t="s">
        <v>3</v>
      </c>
      <c r="G3" s="5" t="s">
        <v>112</v>
      </c>
      <c r="H3" s="84" t="s">
        <v>159</v>
      </c>
      <c r="I3" t="s">
        <v>4</v>
      </c>
    </row>
    <row r="4" spans="1:9" ht="21">
      <c r="A4" s="6" t="s">
        <v>5</v>
      </c>
      <c r="B4" s="7">
        <f>'108新化水電'!C9</f>
        <v>14553812</v>
      </c>
      <c r="C4" s="37">
        <f t="shared" ref="C4:C16" si="0">B4</f>
        <v>14553812</v>
      </c>
      <c r="D4" s="37"/>
      <c r="E4" s="10">
        <f>'108新化水電'!D9</f>
        <v>14446616</v>
      </c>
      <c r="F4" s="8">
        <f t="shared" ref="F4:F16" si="1">E4/C4</f>
        <v>0.99263450702812428</v>
      </c>
      <c r="G4" s="7">
        <v>0</v>
      </c>
      <c r="H4" s="85">
        <v>107196</v>
      </c>
    </row>
    <row r="5" spans="1:9" ht="21">
      <c r="A5" s="11" t="s">
        <v>6</v>
      </c>
      <c r="B5" s="10">
        <f>'108崙頂'!C14</f>
        <v>1000000</v>
      </c>
      <c r="C5" s="38">
        <f t="shared" si="0"/>
        <v>1000000</v>
      </c>
      <c r="D5" s="38"/>
      <c r="E5" s="10">
        <f>'108崙頂'!D14</f>
        <v>998600</v>
      </c>
      <c r="F5" s="16">
        <f t="shared" si="1"/>
        <v>0.99860000000000004</v>
      </c>
      <c r="G5" s="15">
        <v>0</v>
      </c>
      <c r="H5" s="85">
        <v>1400</v>
      </c>
    </row>
    <row r="6" spans="1:9" ht="21">
      <c r="A6" s="11" t="s">
        <v>7</v>
      </c>
      <c r="B6" s="10">
        <f>'108全興'!C14</f>
        <v>1000000</v>
      </c>
      <c r="C6" s="38">
        <f t="shared" si="0"/>
        <v>1000000</v>
      </c>
      <c r="D6" s="38"/>
      <c r="E6" s="10">
        <f>'108全興'!D14</f>
        <v>999500</v>
      </c>
      <c r="F6" s="16">
        <f t="shared" si="1"/>
        <v>0.99950000000000006</v>
      </c>
      <c r="G6" s="15">
        <v>0</v>
      </c>
      <c r="H6" s="85">
        <v>500</v>
      </c>
    </row>
    <row r="7" spans="1:9" ht="49.5">
      <c r="A7" s="11" t="s">
        <v>8</v>
      </c>
      <c r="B7" s="10">
        <f>'108唪口'!C11</f>
        <v>1000000</v>
      </c>
      <c r="C7" s="38">
        <f>B7</f>
        <v>1000000</v>
      </c>
      <c r="D7" s="38"/>
      <c r="E7" s="10">
        <f>'108唪口'!D11</f>
        <v>904690</v>
      </c>
      <c r="F7" s="16">
        <f t="shared" si="1"/>
        <v>0.90468999999999999</v>
      </c>
      <c r="G7" s="15">
        <f t="shared" ref="G7:G15" si="2">SUM(C7-E7)</f>
        <v>95310</v>
      </c>
      <c r="H7" s="85">
        <v>0</v>
      </c>
      <c r="I7" s="86" t="s">
        <v>160</v>
      </c>
    </row>
    <row r="8" spans="1:9" ht="49.5">
      <c r="A8" s="11" t="s">
        <v>9</v>
      </c>
      <c r="B8" s="10">
        <f>'108北勢'!C15</f>
        <v>1000000</v>
      </c>
      <c r="C8" s="38">
        <f t="shared" si="0"/>
        <v>1000000</v>
      </c>
      <c r="D8" s="38"/>
      <c r="E8" s="10">
        <f>'108北勢'!D15</f>
        <v>950000</v>
      </c>
      <c r="F8" s="16">
        <f t="shared" si="1"/>
        <v>0.95</v>
      </c>
      <c r="G8" s="15">
        <f t="shared" si="2"/>
        <v>50000</v>
      </c>
      <c r="H8" s="85">
        <v>0</v>
      </c>
      <c r="I8" s="86" t="s">
        <v>161</v>
      </c>
    </row>
    <row r="9" spans="1:9" ht="82.5">
      <c r="A9" s="11" t="s">
        <v>10</v>
      </c>
      <c r="B9" s="10">
        <f>'108協興'!C14</f>
        <v>1000000</v>
      </c>
      <c r="C9" s="38">
        <f t="shared" si="0"/>
        <v>1000000</v>
      </c>
      <c r="D9" s="38"/>
      <c r="E9" s="10">
        <f>'108協興'!D14</f>
        <v>886694</v>
      </c>
      <c r="F9" s="16">
        <f t="shared" si="1"/>
        <v>0.88669399999999998</v>
      </c>
      <c r="G9" s="15">
        <f t="shared" si="2"/>
        <v>113306</v>
      </c>
      <c r="H9" s="85">
        <v>0</v>
      </c>
      <c r="I9" s="86" t="s">
        <v>163</v>
      </c>
    </row>
    <row r="10" spans="1:9" ht="21">
      <c r="A10" s="11" t="s">
        <v>11</v>
      </c>
      <c r="B10" s="10">
        <f>'108豐榮'!C15</f>
        <v>1000000</v>
      </c>
      <c r="C10" s="38">
        <f t="shared" si="0"/>
        <v>1000000</v>
      </c>
      <c r="D10" s="38"/>
      <c r="E10" s="10">
        <f>'108豐榮'!D15</f>
        <v>999267</v>
      </c>
      <c r="F10" s="16">
        <f t="shared" si="1"/>
        <v>0.99926700000000002</v>
      </c>
      <c r="G10" s="15">
        <v>0</v>
      </c>
      <c r="H10" s="85">
        <v>733</v>
      </c>
    </row>
    <row r="11" spans="1:9" ht="21">
      <c r="A11" s="11" t="s">
        <v>12</v>
      </c>
      <c r="B11" s="10">
        <f>SUM(B4:B10)</f>
        <v>20553812</v>
      </c>
      <c r="C11" s="38">
        <f t="shared" si="0"/>
        <v>20553812</v>
      </c>
      <c r="D11" s="38">
        <f>SUM(D4:D10)</f>
        <v>0</v>
      </c>
      <c r="E11" s="10">
        <f>SUM(E4:E10)</f>
        <v>20185367</v>
      </c>
      <c r="F11" s="16">
        <f t="shared" si="1"/>
        <v>0.98207412814712913</v>
      </c>
      <c r="G11" s="15">
        <f>SUM(G4:G9)</f>
        <v>258616</v>
      </c>
      <c r="H11" s="85"/>
    </row>
    <row r="12" spans="1:9" ht="21">
      <c r="A12" s="11" t="s">
        <v>8</v>
      </c>
      <c r="B12" s="10">
        <f>'108唪口水電'!C7</f>
        <v>4590917</v>
      </c>
      <c r="C12" s="38">
        <f t="shared" si="0"/>
        <v>4590917</v>
      </c>
      <c r="D12" s="38"/>
      <c r="E12" s="10">
        <f>'108唪口水電'!D7</f>
        <v>4416120</v>
      </c>
      <c r="F12" s="16">
        <f t="shared" si="1"/>
        <v>0.96192547153433616</v>
      </c>
      <c r="G12" s="15">
        <v>0</v>
      </c>
      <c r="H12" s="85">
        <v>174797</v>
      </c>
    </row>
    <row r="13" spans="1:9" ht="21">
      <c r="A13" s="11" t="s">
        <v>12</v>
      </c>
      <c r="B13" s="10">
        <f>SUM(B12)</f>
        <v>4590917</v>
      </c>
      <c r="C13" s="38">
        <f t="shared" si="0"/>
        <v>4590917</v>
      </c>
      <c r="D13" s="38">
        <f>D12</f>
        <v>0</v>
      </c>
      <c r="E13" s="10">
        <f>SUM(E12)</f>
        <v>4416120</v>
      </c>
      <c r="F13" s="16">
        <f t="shared" si="1"/>
        <v>0.96192547153433616</v>
      </c>
      <c r="G13" s="15">
        <v>0</v>
      </c>
      <c r="H13" s="85"/>
    </row>
    <row r="14" spans="1:9" ht="21">
      <c r="A14" s="11" t="s">
        <v>93</v>
      </c>
      <c r="B14" s="10">
        <f>行政作業費!C7</f>
        <v>52191</v>
      </c>
      <c r="C14" s="38">
        <f>B14</f>
        <v>52191</v>
      </c>
      <c r="D14" s="38"/>
      <c r="E14" s="10">
        <f>行政作業費!D7</f>
        <v>52191</v>
      </c>
      <c r="F14" s="16">
        <f t="shared" si="1"/>
        <v>1</v>
      </c>
      <c r="G14" s="15">
        <f>SUM(C14-E14)</f>
        <v>0</v>
      </c>
      <c r="H14" s="85">
        <v>0</v>
      </c>
    </row>
    <row r="15" spans="1:9" ht="21">
      <c r="A15" s="11" t="s">
        <v>94</v>
      </c>
      <c r="B15" s="10">
        <f>B14</f>
        <v>52191</v>
      </c>
      <c r="C15" s="38">
        <f>B15</f>
        <v>52191</v>
      </c>
      <c r="D15" s="38">
        <f>D14</f>
        <v>0</v>
      </c>
      <c r="E15" s="10">
        <f>E14</f>
        <v>52191</v>
      </c>
      <c r="F15" s="16">
        <f t="shared" si="1"/>
        <v>1</v>
      </c>
      <c r="G15" s="15">
        <f t="shared" si="2"/>
        <v>0</v>
      </c>
      <c r="H15" s="85"/>
    </row>
    <row r="16" spans="1:9" ht="21">
      <c r="A16" s="6" t="s">
        <v>13</v>
      </c>
      <c r="B16" s="7">
        <f>SUM(B11+B13+B15)</f>
        <v>25196920</v>
      </c>
      <c r="C16" s="37">
        <f t="shared" si="0"/>
        <v>25196920</v>
      </c>
      <c r="D16" s="37">
        <f>D11+D13+D15</f>
        <v>0</v>
      </c>
      <c r="E16" s="10">
        <f>SUM(E11+E13+E15)</f>
        <v>24653678</v>
      </c>
      <c r="F16" s="16">
        <f t="shared" si="1"/>
        <v>0.97844014268410584</v>
      </c>
      <c r="G16" s="15">
        <f>G11+G13+G15</f>
        <v>258616</v>
      </c>
      <c r="H16" s="85">
        <f>SUM(H4:H15)</f>
        <v>284626</v>
      </c>
    </row>
    <row r="17" spans="1:8">
      <c r="A17" s="13" t="s">
        <v>98</v>
      </c>
      <c r="B17" s="12"/>
      <c r="C17" s="12"/>
      <c r="D17" s="12"/>
      <c r="E17" s="12"/>
      <c r="F17" s="12"/>
      <c r="G17" s="12"/>
      <c r="H17" s="12"/>
    </row>
    <row r="18" spans="1:8" ht="21">
      <c r="A18" s="14"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10"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5" t="str">
        <f>'108年總表'!A1</f>
        <v>臺南市新化區暨唪口里辦理
「108年度臺南市永康垃圾資源回收(焚化)廠營運階段回饋金」111年度3月份執行情況表</v>
      </c>
      <c r="B1" s="105"/>
      <c r="C1" s="105"/>
      <c r="D1" s="105"/>
      <c r="E1" s="105"/>
      <c r="F1" s="105"/>
      <c r="G1" s="105"/>
      <c r="H1" s="105"/>
    </row>
    <row r="2" spans="1:8" ht="17.25" thickBot="1">
      <c r="A2" t="str">
        <f>'108年總表'!A2</f>
        <v>製表日期：111年4月10日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32.25" customHeight="1">
      <c r="A5" s="106" t="s">
        <v>72</v>
      </c>
      <c r="B5" s="29" t="s">
        <v>73</v>
      </c>
      <c r="C5" s="23">
        <v>350000</v>
      </c>
      <c r="D5" s="23">
        <v>350000</v>
      </c>
      <c r="E5" s="24">
        <f t="shared" ref="E5:E15" si="0">D5/C5</f>
        <v>1</v>
      </c>
      <c r="F5" s="69" t="s">
        <v>154</v>
      </c>
      <c r="G5" s="47">
        <f>C5-D5</f>
        <v>0</v>
      </c>
    </row>
    <row r="6" spans="1:8" ht="142.5">
      <c r="A6" s="106"/>
      <c r="B6" s="29" t="s">
        <v>74</v>
      </c>
      <c r="C6" s="23">
        <v>50000</v>
      </c>
      <c r="D6" s="48">
        <v>50000</v>
      </c>
      <c r="E6" s="24">
        <f>D6/C6</f>
        <v>1</v>
      </c>
      <c r="F6" s="83" t="s">
        <v>162</v>
      </c>
      <c r="G6" s="47">
        <f>C6-D6</f>
        <v>0</v>
      </c>
    </row>
    <row r="7" spans="1:8" ht="313.5">
      <c r="A7" s="106"/>
      <c r="B7" s="29" t="s">
        <v>75</v>
      </c>
      <c r="C7" s="23">
        <v>90000</v>
      </c>
      <c r="D7" s="48">
        <v>89317</v>
      </c>
      <c r="E7" s="24">
        <f t="shared" si="0"/>
        <v>0.99241111111111113</v>
      </c>
      <c r="F7" s="70" t="s">
        <v>171</v>
      </c>
      <c r="G7" s="47">
        <f t="shared" ref="G7:G15" si="1">C7-D7</f>
        <v>683</v>
      </c>
    </row>
    <row r="8" spans="1:8" ht="99.75">
      <c r="A8" s="106"/>
      <c r="B8" s="29" t="s">
        <v>85</v>
      </c>
      <c r="C8" s="23">
        <v>40000</v>
      </c>
      <c r="D8" s="23">
        <v>40000</v>
      </c>
      <c r="E8" s="24">
        <f t="shared" si="0"/>
        <v>1</v>
      </c>
      <c r="F8" s="70" t="s">
        <v>172</v>
      </c>
      <c r="G8" s="47">
        <f t="shared" si="1"/>
        <v>0</v>
      </c>
    </row>
    <row r="9" spans="1:8" ht="85.5">
      <c r="A9" s="106"/>
      <c r="B9" s="29" t="s">
        <v>76</v>
      </c>
      <c r="C9" s="35">
        <v>160000</v>
      </c>
      <c r="D9" s="35">
        <v>160000</v>
      </c>
      <c r="E9" s="36">
        <f t="shared" si="0"/>
        <v>1</v>
      </c>
      <c r="F9" s="70" t="s">
        <v>116</v>
      </c>
      <c r="G9" s="47">
        <f t="shared" si="1"/>
        <v>0</v>
      </c>
    </row>
    <row r="10" spans="1:8" ht="49.5">
      <c r="A10" s="106"/>
      <c r="B10" s="42" t="s">
        <v>77</v>
      </c>
      <c r="C10" s="43">
        <v>80000</v>
      </c>
      <c r="D10" s="43">
        <v>80000</v>
      </c>
      <c r="E10" s="44">
        <f t="shared" si="0"/>
        <v>1</v>
      </c>
      <c r="F10" s="70" t="s">
        <v>105</v>
      </c>
      <c r="G10" s="47">
        <f t="shared" si="1"/>
        <v>0</v>
      </c>
    </row>
    <row r="11" spans="1:8" ht="57">
      <c r="A11" s="106"/>
      <c r="B11" s="42" t="s">
        <v>78</v>
      </c>
      <c r="C11" s="43">
        <v>20000</v>
      </c>
      <c r="D11" s="43">
        <v>20000</v>
      </c>
      <c r="E11" s="44">
        <f t="shared" si="0"/>
        <v>1</v>
      </c>
      <c r="F11" s="70" t="s">
        <v>149</v>
      </c>
      <c r="G11" s="47">
        <f t="shared" si="1"/>
        <v>0</v>
      </c>
    </row>
    <row r="12" spans="1:8" ht="114">
      <c r="A12" s="52"/>
      <c r="B12" s="42" t="s">
        <v>79</v>
      </c>
      <c r="C12" s="43">
        <v>140000</v>
      </c>
      <c r="D12" s="43">
        <v>140000</v>
      </c>
      <c r="E12" s="44">
        <f t="shared" si="0"/>
        <v>1</v>
      </c>
      <c r="F12" s="72" t="s">
        <v>126</v>
      </c>
      <c r="G12" s="47">
        <f t="shared" si="1"/>
        <v>0</v>
      </c>
    </row>
    <row r="13" spans="1:8" ht="40.5" customHeight="1">
      <c r="A13" s="54"/>
      <c r="B13" s="29" t="s">
        <v>101</v>
      </c>
      <c r="C13" s="23">
        <v>20000</v>
      </c>
      <c r="D13" s="48">
        <v>19950</v>
      </c>
      <c r="E13" s="24">
        <f>D13/C13</f>
        <v>0.99750000000000005</v>
      </c>
      <c r="F13" s="67" t="s">
        <v>106</v>
      </c>
      <c r="G13" s="47">
        <f>C13-D13</f>
        <v>50</v>
      </c>
    </row>
    <row r="14" spans="1:8" ht="114">
      <c r="A14" s="64"/>
      <c r="B14" s="29" t="s">
        <v>102</v>
      </c>
      <c r="C14" s="23">
        <v>50000</v>
      </c>
      <c r="D14" s="51">
        <v>50000</v>
      </c>
      <c r="E14" s="24">
        <f>D14/C14</f>
        <v>1</v>
      </c>
      <c r="F14" s="68" t="s">
        <v>150</v>
      </c>
      <c r="G14" s="47">
        <f>C14-D14</f>
        <v>0</v>
      </c>
    </row>
    <row r="15" spans="1:8" ht="17.25" thickBot="1">
      <c r="A15" s="30"/>
      <c r="B15" s="26" t="s">
        <v>42</v>
      </c>
      <c r="C15" s="27">
        <f>SUM(C5:C14)</f>
        <v>1000000</v>
      </c>
      <c r="D15" s="27">
        <f>SUM(D5:D14)</f>
        <v>999267</v>
      </c>
      <c r="E15" s="28">
        <f t="shared" si="0"/>
        <v>0.99926700000000002</v>
      </c>
      <c r="F15" s="26"/>
      <c r="G15" s="47">
        <f t="shared" si="1"/>
        <v>733</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7" workbookViewId="0">
      <selection activeCell="G5" sqref="G5:G6"/>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9" t="str">
        <f>'108年總表'!A1</f>
        <v>臺南市新化區暨唪口里辦理
「108年度臺南市永康垃圾資源回收(焚化)廠營運階段回饋金」111年度3月份執行情況表</v>
      </c>
      <c r="B1" s="89"/>
      <c r="C1" s="89"/>
      <c r="D1" s="89"/>
      <c r="E1" s="89"/>
      <c r="F1" s="89"/>
      <c r="G1" s="89"/>
      <c r="H1" s="89"/>
    </row>
    <row r="2" spans="1:8" ht="17.25" thickBot="1">
      <c r="A2" t="str">
        <f>'108年總表'!A2</f>
        <v>製表日期：111年4月10日</v>
      </c>
    </row>
    <row r="3" spans="1:8" ht="17.25" thickTop="1">
      <c r="A3" s="90" t="s">
        <v>15</v>
      </c>
      <c r="B3" s="92" t="s">
        <v>16</v>
      </c>
      <c r="C3" s="92"/>
      <c r="D3" s="92"/>
      <c r="E3" s="92"/>
      <c r="F3" s="92"/>
      <c r="G3" s="17"/>
    </row>
    <row r="4" spans="1:8">
      <c r="A4" s="91"/>
      <c r="B4" s="18" t="s">
        <v>17</v>
      </c>
      <c r="C4" s="19" t="s">
        <v>18</v>
      </c>
      <c r="D4" s="19" t="s">
        <v>19</v>
      </c>
      <c r="E4" s="20" t="s">
        <v>20</v>
      </c>
      <c r="F4" s="18" t="s">
        <v>21</v>
      </c>
      <c r="G4" s="21" t="s">
        <v>165</v>
      </c>
    </row>
    <row r="5" spans="1:8" ht="399">
      <c r="A5" s="93" t="s">
        <v>22</v>
      </c>
      <c r="B5" s="95" t="s">
        <v>81</v>
      </c>
      <c r="C5" s="97">
        <v>14003812</v>
      </c>
      <c r="D5" s="99">
        <v>13926290</v>
      </c>
      <c r="E5" s="101">
        <f>D5/C5</f>
        <v>0.99446422159909031</v>
      </c>
      <c r="F5" s="22" t="s">
        <v>148</v>
      </c>
      <c r="G5" s="103">
        <f>C5-D5</f>
        <v>77522</v>
      </c>
    </row>
    <row r="6" spans="1:8" ht="57">
      <c r="A6" s="94"/>
      <c r="B6" s="96"/>
      <c r="C6" s="98"/>
      <c r="D6" s="100"/>
      <c r="E6" s="102"/>
      <c r="F6" s="79" t="s">
        <v>164</v>
      </c>
      <c r="G6" s="104"/>
    </row>
    <row r="7" spans="1:8" ht="50.25" customHeight="1">
      <c r="A7" s="75" t="s">
        <v>22</v>
      </c>
      <c r="B7" s="77" t="s">
        <v>127</v>
      </c>
      <c r="C7" s="78">
        <v>100000</v>
      </c>
      <c r="D7" s="40">
        <v>98106</v>
      </c>
      <c r="E7" s="24">
        <f t="shared" ref="E7:E8" si="0">D7/C7</f>
        <v>0.98106000000000004</v>
      </c>
      <c r="F7" s="79" t="s">
        <v>133</v>
      </c>
      <c r="G7" s="80">
        <f>C7-D7</f>
        <v>1894</v>
      </c>
    </row>
    <row r="8" spans="1:8" ht="114">
      <c r="A8" s="75" t="s">
        <v>22</v>
      </c>
      <c r="B8" s="77" t="s">
        <v>128</v>
      </c>
      <c r="C8" s="78">
        <v>450000</v>
      </c>
      <c r="D8" s="40">
        <v>422220</v>
      </c>
      <c r="E8" s="24">
        <f t="shared" si="0"/>
        <v>0.93826666666666669</v>
      </c>
      <c r="F8" s="79" t="s">
        <v>155</v>
      </c>
      <c r="G8" s="80">
        <f>C8-D8</f>
        <v>27780</v>
      </c>
    </row>
    <row r="9" spans="1:8" ht="17.25" thickBot="1">
      <c r="A9" s="25"/>
      <c r="B9" s="26" t="s">
        <v>23</v>
      </c>
      <c r="C9" s="27">
        <f>SUM(C5:C8)</f>
        <v>14553812</v>
      </c>
      <c r="D9" s="27">
        <f>SUM(D5:D8)</f>
        <v>14446616</v>
      </c>
      <c r="E9" s="28">
        <f>D9/C9</f>
        <v>0.99263450702812428</v>
      </c>
      <c r="F9" s="26"/>
      <c r="G9" s="66">
        <f>C9-D9</f>
        <v>107196</v>
      </c>
      <c r="H9" s="81"/>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S6" sqref="S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9" t="str">
        <f>'108年總表'!A1</f>
        <v>臺南市新化區暨唪口里辦理
「108年度臺南市永康垃圾資源回收(焚化)廠營運階段回饋金」111年度3月份執行情況表</v>
      </c>
      <c r="B1" s="89"/>
      <c r="C1" s="89"/>
      <c r="D1" s="89"/>
      <c r="E1" s="89"/>
      <c r="F1" s="89"/>
      <c r="G1" s="89"/>
      <c r="H1" s="89"/>
    </row>
    <row r="2" spans="1:8" ht="17.25" thickBot="1">
      <c r="A2" t="str">
        <f>'108年總表'!A2</f>
        <v>製表日期：111年4月10日</v>
      </c>
    </row>
    <row r="3" spans="1:8" ht="17.25" thickTop="1">
      <c r="A3" s="90" t="s">
        <v>15</v>
      </c>
      <c r="B3" s="92" t="s">
        <v>33</v>
      </c>
      <c r="C3" s="92"/>
      <c r="D3" s="92"/>
      <c r="E3" s="92"/>
      <c r="F3" s="92"/>
      <c r="G3" s="17"/>
    </row>
    <row r="4" spans="1:8">
      <c r="A4" s="91"/>
      <c r="B4" s="18" t="s">
        <v>17</v>
      </c>
      <c r="C4" s="19" t="s">
        <v>35</v>
      </c>
      <c r="D4" s="19" t="s">
        <v>19</v>
      </c>
      <c r="E4" s="20" t="s">
        <v>20</v>
      </c>
      <c r="F4" s="18" t="s">
        <v>21</v>
      </c>
      <c r="G4" s="21" t="s">
        <v>122</v>
      </c>
    </row>
    <row r="5" spans="1:8" ht="114">
      <c r="A5" s="93" t="s">
        <v>22</v>
      </c>
      <c r="B5" s="55" t="s">
        <v>95</v>
      </c>
      <c r="C5" s="23">
        <v>8399</v>
      </c>
      <c r="D5" s="23">
        <v>8399</v>
      </c>
      <c r="E5" s="24">
        <f>D5/C5</f>
        <v>1</v>
      </c>
      <c r="F5" s="22" t="s">
        <v>169</v>
      </c>
      <c r="G5" s="65">
        <f>C5-D5</f>
        <v>0</v>
      </c>
    </row>
    <row r="6" spans="1:8" ht="279" customHeight="1">
      <c r="A6" s="94"/>
      <c r="B6" s="55" t="s">
        <v>82</v>
      </c>
      <c r="C6" s="23">
        <v>43792</v>
      </c>
      <c r="D6" s="23">
        <v>43792</v>
      </c>
      <c r="E6" s="24">
        <f>D6/C6</f>
        <v>1</v>
      </c>
      <c r="F6" s="22" t="s">
        <v>170</v>
      </c>
      <c r="G6" s="65">
        <f t="shared" ref="G6:G7" si="0">C6-D6</f>
        <v>0</v>
      </c>
    </row>
    <row r="7" spans="1:8" ht="17.25" thickBot="1">
      <c r="A7" s="25"/>
      <c r="B7" s="26" t="s">
        <v>96</v>
      </c>
      <c r="C7" s="27">
        <f>SUM(C5:C6)</f>
        <v>52191</v>
      </c>
      <c r="D7" s="27">
        <f>D5+D6</f>
        <v>52191</v>
      </c>
      <c r="E7" s="24">
        <f>D7/C7</f>
        <v>1</v>
      </c>
      <c r="F7" s="26"/>
      <c r="G7" s="65">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「108年度臺南市永康垃圾資源回收(焚化)廠營運階段回饋金」111年度3月份執行情況表</v>
      </c>
      <c r="B1" s="105"/>
      <c r="C1" s="105"/>
      <c r="D1" s="105"/>
      <c r="E1" s="105"/>
      <c r="F1" s="105"/>
      <c r="G1" s="105"/>
      <c r="H1" s="105"/>
    </row>
    <row r="2" spans="1:8" ht="17.25" thickBot="1">
      <c r="A2" t="str">
        <f>'108年總表'!A2</f>
        <v>製表日期：111年4月10日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71.25">
      <c r="A5" s="106" t="s">
        <v>39</v>
      </c>
      <c r="B5" s="33" t="s">
        <v>40</v>
      </c>
      <c r="C5" s="23">
        <v>350000</v>
      </c>
      <c r="D5" s="23">
        <v>350000</v>
      </c>
      <c r="E5" s="24">
        <f t="shared" ref="E5:E14" si="0">D5/C5</f>
        <v>1</v>
      </c>
      <c r="F5" s="22" t="s">
        <v>156</v>
      </c>
      <c r="G5" s="47">
        <f>C5-D5</f>
        <v>0</v>
      </c>
    </row>
    <row r="6" spans="1:8" ht="52.5" customHeight="1">
      <c r="A6" s="106"/>
      <c r="B6" s="29" t="s">
        <v>25</v>
      </c>
      <c r="C6" s="23">
        <v>20000</v>
      </c>
      <c r="D6" s="23">
        <v>20000</v>
      </c>
      <c r="E6" s="24">
        <f t="shared" si="0"/>
        <v>1</v>
      </c>
      <c r="F6" s="69" t="s">
        <v>157</v>
      </c>
      <c r="G6" s="47">
        <f t="shared" ref="G6:G14" si="1">C6-D6</f>
        <v>0</v>
      </c>
    </row>
    <row r="7" spans="1:8" ht="59.25" customHeight="1">
      <c r="A7" s="106"/>
      <c r="B7" s="29" t="s">
        <v>26</v>
      </c>
      <c r="C7" s="23">
        <v>100000</v>
      </c>
      <c r="D7" s="23">
        <v>99600</v>
      </c>
      <c r="E7" s="24">
        <f t="shared" si="0"/>
        <v>0.996</v>
      </c>
      <c r="F7" s="22" t="s">
        <v>108</v>
      </c>
      <c r="G7" s="47">
        <f t="shared" si="1"/>
        <v>400</v>
      </c>
    </row>
    <row r="8" spans="1:8" ht="114">
      <c r="A8" s="106"/>
      <c r="B8" s="29" t="s">
        <v>27</v>
      </c>
      <c r="C8" s="23">
        <v>70000</v>
      </c>
      <c r="D8" s="23">
        <v>70000</v>
      </c>
      <c r="E8" s="24">
        <f t="shared" si="0"/>
        <v>1</v>
      </c>
      <c r="F8" s="22" t="s">
        <v>142</v>
      </c>
      <c r="G8" s="47">
        <f t="shared" si="1"/>
        <v>0</v>
      </c>
    </row>
    <row r="9" spans="1:8" ht="49.5">
      <c r="A9" s="106"/>
      <c r="B9" s="29" t="s">
        <v>28</v>
      </c>
      <c r="C9" s="23">
        <v>30000</v>
      </c>
      <c r="D9" s="23">
        <v>30000</v>
      </c>
      <c r="E9" s="24">
        <f t="shared" si="0"/>
        <v>1</v>
      </c>
      <c r="F9" s="69" t="s">
        <v>125</v>
      </c>
      <c r="G9" s="47">
        <f t="shared" si="1"/>
        <v>0</v>
      </c>
    </row>
    <row r="10" spans="1:8" ht="111.75" customHeight="1">
      <c r="A10" s="106"/>
      <c r="B10" s="29" t="s">
        <v>29</v>
      </c>
      <c r="C10" s="23">
        <v>60000</v>
      </c>
      <c r="D10" s="23">
        <v>60000</v>
      </c>
      <c r="E10" s="24">
        <f t="shared" si="0"/>
        <v>1</v>
      </c>
      <c r="F10" s="69" t="s">
        <v>134</v>
      </c>
      <c r="G10" s="47">
        <f t="shared" si="1"/>
        <v>0</v>
      </c>
    </row>
    <row r="11" spans="1:8" ht="42.75" customHeight="1">
      <c r="A11" s="106"/>
      <c r="B11" s="29" t="s">
        <v>30</v>
      </c>
      <c r="C11" s="23">
        <v>100000</v>
      </c>
      <c r="D11" s="23">
        <v>99000</v>
      </c>
      <c r="E11" s="24">
        <f t="shared" si="0"/>
        <v>0.99</v>
      </c>
      <c r="F11" s="69" t="s">
        <v>107</v>
      </c>
      <c r="G11" s="47">
        <f t="shared" si="1"/>
        <v>1000</v>
      </c>
    </row>
    <row r="12" spans="1:8" ht="228">
      <c r="A12" s="106"/>
      <c r="B12" s="29" t="s">
        <v>31</v>
      </c>
      <c r="C12" s="23">
        <v>200000</v>
      </c>
      <c r="D12" s="23">
        <v>200000</v>
      </c>
      <c r="E12" s="24">
        <f t="shared" si="0"/>
        <v>1</v>
      </c>
      <c r="F12" s="22" t="s">
        <v>131</v>
      </c>
      <c r="G12" s="47">
        <f t="shared" si="1"/>
        <v>0</v>
      </c>
    </row>
    <row r="13" spans="1:8" ht="85.5">
      <c r="A13" s="82"/>
      <c r="B13" s="29" t="s">
        <v>41</v>
      </c>
      <c r="C13" s="23">
        <v>70000</v>
      </c>
      <c r="D13" s="48">
        <v>70000</v>
      </c>
      <c r="E13" s="24">
        <f>D13/C13</f>
        <v>1</v>
      </c>
      <c r="F13" s="22" t="s">
        <v>145</v>
      </c>
      <c r="G13" s="47">
        <f>C13-D13</f>
        <v>0</v>
      </c>
    </row>
    <row r="14" spans="1:8">
      <c r="A14" s="30"/>
      <c r="B14" s="30" t="s">
        <v>42</v>
      </c>
      <c r="C14" s="23">
        <f>SUM(C5:C13)</f>
        <v>1000000</v>
      </c>
      <c r="D14" s="23">
        <f>SUM(D5:D13)</f>
        <v>998600</v>
      </c>
      <c r="E14" s="24">
        <f t="shared" si="0"/>
        <v>0.99860000000000004</v>
      </c>
      <c r="F14" s="60"/>
      <c r="G14" s="47">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5" t="str">
        <f>'108年總表'!A1</f>
        <v>臺南市新化區暨唪口里辦理
「108年度臺南市永康垃圾資源回收(焚化)廠營運階段回饋金」111年度3月份執行情況表</v>
      </c>
      <c r="B1" s="105"/>
      <c r="C1" s="105"/>
      <c r="D1" s="105"/>
      <c r="E1" s="105"/>
      <c r="F1" s="105"/>
      <c r="G1" s="105"/>
      <c r="H1" s="105"/>
    </row>
    <row r="2" spans="1:8" ht="17.25" thickBot="1">
      <c r="A2" t="str">
        <f>'108年總表'!A2</f>
        <v>製表日期：111年4月10日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166</v>
      </c>
    </row>
    <row r="5" spans="1:8" ht="114">
      <c r="A5" s="107" t="s">
        <v>43</v>
      </c>
      <c r="B5" s="29" t="s">
        <v>86</v>
      </c>
      <c r="C5" s="23">
        <v>450000</v>
      </c>
      <c r="D5" s="23">
        <v>450000</v>
      </c>
      <c r="E5" s="24">
        <f t="shared" ref="E5:E14" si="0">D5/C5</f>
        <v>1</v>
      </c>
      <c r="F5" s="73" t="s">
        <v>153</v>
      </c>
      <c r="G5" s="47">
        <f>C5-D5</f>
        <v>0</v>
      </c>
    </row>
    <row r="6" spans="1:8" ht="171">
      <c r="A6" s="107"/>
      <c r="B6" s="42" t="s">
        <v>99</v>
      </c>
      <c r="C6" s="40">
        <v>50000</v>
      </c>
      <c r="D6" s="23">
        <v>50000</v>
      </c>
      <c r="E6" s="24">
        <f t="shared" si="0"/>
        <v>1</v>
      </c>
      <c r="F6" s="22" t="s">
        <v>129</v>
      </c>
      <c r="G6" s="47">
        <f>C6-D6</f>
        <v>0</v>
      </c>
    </row>
    <row r="7" spans="1:8" ht="57.75" customHeight="1">
      <c r="A7" s="107"/>
      <c r="B7" s="29" t="s">
        <v>45</v>
      </c>
      <c r="C7" s="23">
        <v>20000</v>
      </c>
      <c r="D7" s="23">
        <v>20000</v>
      </c>
      <c r="E7" s="24">
        <f t="shared" si="0"/>
        <v>1</v>
      </c>
      <c r="F7" s="22" t="s">
        <v>135</v>
      </c>
      <c r="G7" s="47">
        <f t="shared" ref="G7:G14" si="1">C7-D7</f>
        <v>0</v>
      </c>
    </row>
    <row r="8" spans="1:8" ht="99.75">
      <c r="A8" s="107"/>
      <c r="B8" s="29" t="s">
        <v>46</v>
      </c>
      <c r="C8" s="23">
        <v>90000</v>
      </c>
      <c r="D8" s="23">
        <v>90000</v>
      </c>
      <c r="E8" s="24">
        <f t="shared" si="0"/>
        <v>1</v>
      </c>
      <c r="F8" s="22" t="s">
        <v>119</v>
      </c>
      <c r="G8" s="47">
        <f t="shared" si="1"/>
        <v>0</v>
      </c>
    </row>
    <row r="9" spans="1:8" ht="99.75">
      <c r="A9" s="107"/>
      <c r="B9" s="29" t="s">
        <v>47</v>
      </c>
      <c r="C9" s="23">
        <v>90000</v>
      </c>
      <c r="D9" s="23">
        <v>90000</v>
      </c>
      <c r="E9" s="24">
        <f t="shared" si="0"/>
        <v>1</v>
      </c>
      <c r="F9" s="22" t="s">
        <v>130</v>
      </c>
      <c r="G9" s="47">
        <f t="shared" si="1"/>
        <v>0</v>
      </c>
    </row>
    <row r="10" spans="1:8" ht="57">
      <c r="A10" s="107"/>
      <c r="B10" s="29" t="s">
        <v>48</v>
      </c>
      <c r="C10" s="23">
        <v>70000</v>
      </c>
      <c r="D10" s="23">
        <v>70000</v>
      </c>
      <c r="E10" s="24">
        <f t="shared" si="0"/>
        <v>1</v>
      </c>
      <c r="F10" s="22" t="s">
        <v>109</v>
      </c>
      <c r="G10" s="47">
        <f t="shared" si="1"/>
        <v>0</v>
      </c>
    </row>
    <row r="11" spans="1:8" ht="111.75" customHeight="1">
      <c r="A11" s="45"/>
      <c r="B11" s="42" t="s">
        <v>49</v>
      </c>
      <c r="C11" s="40">
        <v>110000</v>
      </c>
      <c r="D11" s="40">
        <v>109500</v>
      </c>
      <c r="E11" s="41">
        <f t="shared" si="0"/>
        <v>0.99545454545454548</v>
      </c>
      <c r="F11" s="22" t="s">
        <v>137</v>
      </c>
      <c r="G11" s="47">
        <f t="shared" si="1"/>
        <v>500</v>
      </c>
    </row>
    <row r="12" spans="1:8" ht="51" customHeight="1">
      <c r="A12" s="59"/>
      <c r="B12" s="42" t="s">
        <v>88</v>
      </c>
      <c r="C12" s="40">
        <v>70000</v>
      </c>
      <c r="D12" s="40">
        <v>70000</v>
      </c>
      <c r="E12" s="41">
        <f t="shared" si="0"/>
        <v>1</v>
      </c>
      <c r="F12" s="22" t="s">
        <v>113</v>
      </c>
      <c r="G12" s="47">
        <f t="shared" si="1"/>
        <v>0</v>
      </c>
    </row>
    <row r="13" spans="1:8" ht="75" customHeight="1">
      <c r="A13" s="53"/>
      <c r="B13" s="29" t="s">
        <v>44</v>
      </c>
      <c r="C13" s="23">
        <v>50000</v>
      </c>
      <c r="D13" s="48">
        <v>50000</v>
      </c>
      <c r="E13" s="24">
        <f>D13/C13</f>
        <v>1</v>
      </c>
      <c r="F13" s="73" t="s">
        <v>141</v>
      </c>
      <c r="G13" s="47">
        <f>C13-D13</f>
        <v>0</v>
      </c>
    </row>
    <row r="14" spans="1:8" ht="17.25" thickBot="1">
      <c r="A14" s="25"/>
      <c r="B14" s="26" t="s">
        <v>42</v>
      </c>
      <c r="C14" s="27">
        <f>SUM(C5:C13)</f>
        <v>1000000</v>
      </c>
      <c r="D14" s="27">
        <f>SUM(D5:D13)</f>
        <v>999500</v>
      </c>
      <c r="E14" s="28">
        <f t="shared" si="0"/>
        <v>0.99950000000000006</v>
      </c>
      <c r="F14" s="61"/>
      <c r="G14" s="47">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topLeftCell="A4" workbookViewId="0">
      <selection activeCell="K8" sqref="K8"/>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5" t="str">
        <f>'108年總表'!A1</f>
        <v>臺南市新化區暨唪口里辦理
「108年度臺南市永康垃圾資源回收(焚化)廠營運階段回饋金」111年度3月份執行情況表</v>
      </c>
      <c r="B1" s="105"/>
      <c r="C1" s="105"/>
      <c r="D1" s="105"/>
      <c r="E1" s="105"/>
      <c r="F1" s="105"/>
      <c r="G1" s="105"/>
      <c r="H1" s="105"/>
    </row>
    <row r="2" spans="1:8" ht="17.25" thickBot="1">
      <c r="A2" t="str">
        <f>'108年總表'!A2</f>
        <v>製表日期：111年4月10日</v>
      </c>
    </row>
    <row r="3" spans="1:8" ht="17.25" customHeight="1" thickTop="1">
      <c r="A3" s="90" t="s">
        <v>32</v>
      </c>
      <c r="B3" s="92" t="s">
        <v>33</v>
      </c>
      <c r="C3" s="92"/>
      <c r="D3" s="92"/>
      <c r="E3" s="92"/>
      <c r="F3" s="92"/>
      <c r="G3" s="17"/>
    </row>
    <row r="4" spans="1:8">
      <c r="A4" s="91"/>
      <c r="B4" s="18" t="s">
        <v>34</v>
      </c>
      <c r="C4" s="19" t="s">
        <v>35</v>
      </c>
      <c r="D4" s="19" t="s">
        <v>36</v>
      </c>
      <c r="E4" s="20" t="s">
        <v>37</v>
      </c>
      <c r="F4" s="18" t="s">
        <v>38</v>
      </c>
      <c r="G4" s="21" t="s">
        <v>167</v>
      </c>
    </row>
    <row r="5" spans="1:8" ht="48" customHeight="1">
      <c r="A5" s="108" t="s">
        <v>50</v>
      </c>
      <c r="B5" s="29" t="s">
        <v>51</v>
      </c>
      <c r="C5" s="23">
        <v>600000</v>
      </c>
      <c r="D5" s="23">
        <v>504690</v>
      </c>
      <c r="E5" s="24">
        <f t="shared" ref="E5:E11" si="0">D5/C5</f>
        <v>0.84114999999999995</v>
      </c>
      <c r="F5" s="22" t="s">
        <v>146</v>
      </c>
      <c r="G5" s="47">
        <f>C5-D5</f>
        <v>95310</v>
      </c>
    </row>
    <row r="6" spans="1:8" ht="57">
      <c r="A6" s="107"/>
      <c r="B6" s="29" t="s">
        <v>53</v>
      </c>
      <c r="C6" s="23">
        <v>80000</v>
      </c>
      <c r="D6" s="23">
        <v>80000</v>
      </c>
      <c r="E6" s="24">
        <f t="shared" si="0"/>
        <v>1</v>
      </c>
      <c r="F6" s="22" t="s">
        <v>117</v>
      </c>
      <c r="G6" s="47">
        <f t="shared" ref="G6:G11" si="1">C6-D6</f>
        <v>0</v>
      </c>
    </row>
    <row r="7" spans="1:8" ht="85.5">
      <c r="A7" s="107"/>
      <c r="B7" s="29" t="s">
        <v>54</v>
      </c>
      <c r="C7" s="23">
        <v>100000</v>
      </c>
      <c r="D7" s="23">
        <v>100000</v>
      </c>
      <c r="E7" s="24">
        <f t="shared" si="0"/>
        <v>1</v>
      </c>
      <c r="F7" s="22" t="s">
        <v>114</v>
      </c>
      <c r="G7" s="47">
        <f t="shared" si="1"/>
        <v>0</v>
      </c>
    </row>
    <row r="8" spans="1:8" ht="57">
      <c r="A8" s="107"/>
      <c r="B8" s="29" t="s">
        <v>55</v>
      </c>
      <c r="C8" s="23">
        <v>60000</v>
      </c>
      <c r="D8" s="48">
        <v>60000</v>
      </c>
      <c r="E8" s="24">
        <f t="shared" si="0"/>
        <v>1</v>
      </c>
      <c r="F8" s="46" t="s">
        <v>110</v>
      </c>
      <c r="G8" s="47">
        <f t="shared" si="1"/>
        <v>0</v>
      </c>
    </row>
    <row r="9" spans="1:8" ht="128.25">
      <c r="A9" s="107"/>
      <c r="B9" s="29" t="s">
        <v>56</v>
      </c>
      <c r="C9" s="23">
        <v>100000</v>
      </c>
      <c r="D9" s="23">
        <v>100000</v>
      </c>
      <c r="E9" s="24">
        <f t="shared" si="0"/>
        <v>1</v>
      </c>
      <c r="F9" s="22" t="s">
        <v>136</v>
      </c>
      <c r="G9" s="47">
        <f t="shared" si="1"/>
        <v>0</v>
      </c>
    </row>
    <row r="10" spans="1:8" ht="42.75">
      <c r="A10" s="107"/>
      <c r="B10" s="29" t="s">
        <v>52</v>
      </c>
      <c r="C10" s="23">
        <v>60000</v>
      </c>
      <c r="D10" s="48">
        <v>60000</v>
      </c>
      <c r="E10" s="24">
        <f>D10/C10</f>
        <v>1</v>
      </c>
      <c r="F10" s="22" t="s">
        <v>138</v>
      </c>
      <c r="G10" s="47">
        <f>C10-D10</f>
        <v>0</v>
      </c>
    </row>
    <row r="11" spans="1:8">
      <c r="A11" s="109"/>
      <c r="B11" s="30" t="s">
        <v>42</v>
      </c>
      <c r="C11" s="23">
        <f>SUM(C5:C10)</f>
        <v>1000000</v>
      </c>
      <c r="D11" s="23">
        <f>SUM(D5:D10)</f>
        <v>904690</v>
      </c>
      <c r="E11" s="24">
        <f t="shared" si="0"/>
        <v>0.90468999999999999</v>
      </c>
      <c r="F11" s="46"/>
      <c r="G11" s="47">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G5" sqref="G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5" t="str">
        <f>'108年總表'!A1</f>
        <v>臺南市新化區暨唪口里辦理
「108年度臺南市永康垃圾資源回收(焚化)廠營運階段回饋金」111年度3月份執行情況表</v>
      </c>
      <c r="B1" s="105"/>
      <c r="C1" s="105"/>
      <c r="D1" s="105"/>
      <c r="E1" s="105"/>
      <c r="F1" s="105"/>
      <c r="G1" s="105"/>
      <c r="H1" s="58"/>
    </row>
    <row r="2" spans="1:8" ht="17.25" thickBot="1">
      <c r="A2" t="str">
        <f>'108年總表'!A2</f>
        <v>製表日期：111年4月10日</v>
      </c>
    </row>
    <row r="3" spans="1:8" ht="17.25" thickTop="1">
      <c r="A3" s="90" t="s">
        <v>15</v>
      </c>
      <c r="B3" s="92" t="s">
        <v>16</v>
      </c>
      <c r="C3" s="92"/>
      <c r="D3" s="92"/>
      <c r="E3" s="92"/>
      <c r="F3" s="92"/>
      <c r="G3" s="17"/>
    </row>
    <row r="4" spans="1:8">
      <c r="A4" s="91"/>
      <c r="B4" s="18" t="s">
        <v>17</v>
      </c>
      <c r="C4" s="19" t="s">
        <v>18</v>
      </c>
      <c r="D4" s="19" t="s">
        <v>19</v>
      </c>
      <c r="E4" s="20" t="s">
        <v>20</v>
      </c>
      <c r="F4" s="18" t="s">
        <v>21</v>
      </c>
      <c r="G4" s="21" t="s">
        <v>166</v>
      </c>
    </row>
    <row r="5" spans="1:8" ht="297.75" customHeight="1">
      <c r="A5" s="108" t="s">
        <v>24</v>
      </c>
      <c r="B5" s="56" t="s">
        <v>83</v>
      </c>
      <c r="C5" s="57">
        <v>2791259</v>
      </c>
      <c r="D5" s="23">
        <v>2616462</v>
      </c>
      <c r="E5" s="24">
        <f>D5/C5</f>
        <v>0.93737700442703453</v>
      </c>
      <c r="F5" s="76" t="s">
        <v>140</v>
      </c>
      <c r="G5" s="47">
        <f>C5-D5</f>
        <v>174797</v>
      </c>
    </row>
    <row r="6" spans="1:8" ht="102" customHeight="1">
      <c r="A6" s="109"/>
      <c r="B6" s="31" t="s">
        <v>57</v>
      </c>
      <c r="C6" s="23">
        <v>1799658</v>
      </c>
      <c r="D6" s="23">
        <v>1799658</v>
      </c>
      <c r="E6" s="24">
        <f t="shared" ref="E6" si="0">D6/C6</f>
        <v>1</v>
      </c>
      <c r="F6" s="76" t="s">
        <v>124</v>
      </c>
      <c r="G6" s="49">
        <f>C6-D6</f>
        <v>0</v>
      </c>
    </row>
    <row r="7" spans="1:8" ht="17.25" thickBot="1">
      <c r="A7" s="25"/>
      <c r="B7" s="26" t="s">
        <v>23</v>
      </c>
      <c r="C7" s="27">
        <f>SUM(C5:C6)</f>
        <v>4590917</v>
      </c>
      <c r="D7" s="27">
        <f>SUM(D5:D6)</f>
        <v>4416120</v>
      </c>
      <c r="E7" s="28">
        <f>D7/C7</f>
        <v>0.96192547153433616</v>
      </c>
      <c r="F7" s="26"/>
      <c r="G7" s="27">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7" workbookViewId="0">
      <selection activeCell="E9" sqref="E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5" t="str">
        <f>'108年總表'!A1</f>
        <v>臺南市新化區暨唪口里辦理
「108年度臺南市永康垃圾資源回收(焚化)廠營運階段回饋金」111年度3月份執行情況表</v>
      </c>
      <c r="B1" s="105"/>
      <c r="C1" s="105"/>
      <c r="D1" s="105"/>
      <c r="E1" s="105"/>
      <c r="F1" s="105"/>
      <c r="G1" s="105"/>
      <c r="H1" s="105"/>
    </row>
    <row r="2" spans="1:8" ht="17.25" thickBot="1">
      <c r="A2" t="str">
        <f>'108年總表'!A2</f>
        <v>製表日期：111年4月10日</v>
      </c>
    </row>
    <row r="3" spans="1:8" ht="17.25" customHeight="1" thickTop="1">
      <c r="A3" s="90" t="s">
        <v>32</v>
      </c>
      <c r="B3" s="110" t="s">
        <v>33</v>
      </c>
      <c r="C3" s="111"/>
      <c r="D3" s="111"/>
      <c r="E3" s="111"/>
      <c r="F3" s="111"/>
      <c r="G3" s="112"/>
    </row>
    <row r="4" spans="1:8">
      <c r="A4" s="91"/>
      <c r="B4" s="18" t="s">
        <v>34</v>
      </c>
      <c r="C4" s="19" t="s">
        <v>35</v>
      </c>
      <c r="D4" s="19" t="s">
        <v>36</v>
      </c>
      <c r="E4" s="20" t="s">
        <v>37</v>
      </c>
      <c r="F4" s="32" t="s">
        <v>38</v>
      </c>
      <c r="G4" s="21" t="s">
        <v>168</v>
      </c>
    </row>
    <row r="5" spans="1:8" ht="99.75">
      <c r="A5" s="108" t="s">
        <v>58</v>
      </c>
      <c r="B5" s="33" t="s">
        <v>89</v>
      </c>
      <c r="C5" s="23">
        <v>288000</v>
      </c>
      <c r="D5" s="23">
        <v>288000</v>
      </c>
      <c r="E5" s="24">
        <f t="shared" ref="E5:E15" si="0">D5/C5</f>
        <v>1</v>
      </c>
      <c r="F5" s="71" t="s">
        <v>158</v>
      </c>
      <c r="G5" s="47">
        <f>C5-D5</f>
        <v>0</v>
      </c>
    </row>
    <row r="6" spans="1:8" ht="192.75" customHeight="1">
      <c r="A6" s="107"/>
      <c r="B6" s="33" t="s">
        <v>90</v>
      </c>
      <c r="C6" s="23">
        <v>94000</v>
      </c>
      <c r="D6" s="23">
        <v>94000</v>
      </c>
      <c r="E6" s="24">
        <f t="shared" si="0"/>
        <v>1</v>
      </c>
      <c r="F6" s="22" t="s">
        <v>151</v>
      </c>
      <c r="G6" s="47">
        <f t="shared" ref="G6:G15" si="1">C6-D6</f>
        <v>0</v>
      </c>
    </row>
    <row r="7" spans="1:8" ht="33">
      <c r="A7" s="107"/>
      <c r="B7" s="33" t="s">
        <v>59</v>
      </c>
      <c r="C7" s="23">
        <v>0</v>
      </c>
      <c r="D7" s="48"/>
      <c r="E7" s="24">
        <v>0</v>
      </c>
      <c r="F7" s="50"/>
      <c r="G7" s="47">
        <f t="shared" si="1"/>
        <v>0</v>
      </c>
    </row>
    <row r="8" spans="1:8" ht="42.75">
      <c r="A8" s="107"/>
      <c r="B8" s="33" t="s">
        <v>60</v>
      </c>
      <c r="C8" s="23">
        <v>98000</v>
      </c>
      <c r="D8" s="48">
        <v>98000</v>
      </c>
      <c r="E8" s="24">
        <f t="shared" si="0"/>
        <v>1</v>
      </c>
      <c r="F8" s="22" t="s">
        <v>115</v>
      </c>
      <c r="G8" s="47">
        <f t="shared" si="1"/>
        <v>0</v>
      </c>
    </row>
    <row r="9" spans="1:8" ht="85.5">
      <c r="A9" s="107"/>
      <c r="B9" s="33" t="s">
        <v>61</v>
      </c>
      <c r="C9" s="23">
        <v>130000</v>
      </c>
      <c r="D9" s="23">
        <v>130000</v>
      </c>
      <c r="E9" s="24">
        <f t="shared" si="0"/>
        <v>1</v>
      </c>
      <c r="F9" s="71" t="s">
        <v>118</v>
      </c>
      <c r="G9" s="47">
        <f t="shared" si="1"/>
        <v>0</v>
      </c>
    </row>
    <row r="10" spans="1:8" ht="57">
      <c r="A10" s="107"/>
      <c r="B10" s="33" t="s">
        <v>62</v>
      </c>
      <c r="C10" s="23">
        <v>96000</v>
      </c>
      <c r="D10" s="23">
        <v>96000</v>
      </c>
      <c r="E10" s="24">
        <f t="shared" si="0"/>
        <v>1</v>
      </c>
      <c r="F10" s="50" t="s">
        <v>104</v>
      </c>
      <c r="G10" s="47">
        <f t="shared" si="1"/>
        <v>0</v>
      </c>
    </row>
    <row r="11" spans="1:8" ht="49.5" customHeight="1">
      <c r="A11" s="107"/>
      <c r="B11" s="39" t="s">
        <v>63</v>
      </c>
      <c r="C11" s="40">
        <v>96000</v>
      </c>
      <c r="D11" s="40">
        <v>96000</v>
      </c>
      <c r="E11" s="41">
        <f t="shared" si="0"/>
        <v>1</v>
      </c>
      <c r="F11" s="62" t="s">
        <v>103</v>
      </c>
      <c r="G11" s="47">
        <f t="shared" si="1"/>
        <v>0</v>
      </c>
    </row>
    <row r="12" spans="1:8" ht="42.75">
      <c r="A12" s="107"/>
      <c r="B12" s="39" t="s">
        <v>91</v>
      </c>
      <c r="C12" s="40">
        <v>50000</v>
      </c>
      <c r="D12" s="40">
        <v>50000</v>
      </c>
      <c r="E12" s="41">
        <f t="shared" si="0"/>
        <v>1</v>
      </c>
      <c r="F12" s="62" t="s">
        <v>111</v>
      </c>
      <c r="G12" s="47">
        <f t="shared" si="1"/>
        <v>0</v>
      </c>
    </row>
    <row r="13" spans="1:8" ht="142.5">
      <c r="A13" s="107"/>
      <c r="B13" s="39" t="s">
        <v>100</v>
      </c>
      <c r="C13" s="40">
        <v>98000</v>
      </c>
      <c r="D13" s="40">
        <v>98000</v>
      </c>
      <c r="E13" s="41">
        <f t="shared" si="0"/>
        <v>1</v>
      </c>
      <c r="F13" s="74" t="s">
        <v>147</v>
      </c>
      <c r="G13" s="47">
        <f t="shared" si="1"/>
        <v>0</v>
      </c>
    </row>
    <row r="14" spans="1:8">
      <c r="A14" s="107"/>
      <c r="B14" s="39" t="s">
        <v>92</v>
      </c>
      <c r="C14" s="40">
        <v>50000</v>
      </c>
      <c r="D14" s="40"/>
      <c r="E14" s="41">
        <f t="shared" si="0"/>
        <v>0</v>
      </c>
      <c r="F14" s="62"/>
      <c r="G14" s="47">
        <f t="shared" si="1"/>
        <v>50000</v>
      </c>
    </row>
    <row r="15" spans="1:8" ht="17.25" thickBot="1">
      <c r="A15" s="113"/>
      <c r="B15" s="26" t="s">
        <v>42</v>
      </c>
      <c r="C15" s="27">
        <f>SUM(C5:C14)</f>
        <v>1000000</v>
      </c>
      <c r="D15" s="27">
        <f>SUM(D5:D13)</f>
        <v>950000</v>
      </c>
      <c r="E15" s="28">
        <f t="shared" si="0"/>
        <v>0.95</v>
      </c>
      <c r="F15" s="63"/>
      <c r="G15" s="47">
        <f t="shared" si="1"/>
        <v>50000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5" t="str">
        <f>'108年總表'!A1</f>
        <v>臺南市新化區暨唪口里辦理
「108年度臺南市永康垃圾資源回收(焚化)廠營運階段回饋金」111年度3月份執行情況表</v>
      </c>
      <c r="B1" s="105"/>
      <c r="C1" s="105"/>
      <c r="D1" s="105"/>
      <c r="E1" s="105"/>
      <c r="F1" s="105"/>
      <c r="G1" s="105"/>
    </row>
    <row r="2" spans="1:7" ht="17.25" thickBot="1">
      <c r="A2" t="str">
        <f>'108年總表'!A2</f>
        <v>製表日期：111年4月10日</v>
      </c>
    </row>
    <row r="3" spans="1:7" ht="17.25" customHeight="1" thickTop="1">
      <c r="A3" s="90" t="s">
        <v>32</v>
      </c>
      <c r="B3" s="92" t="s">
        <v>33</v>
      </c>
      <c r="C3" s="92"/>
      <c r="D3" s="92"/>
      <c r="E3" s="92"/>
      <c r="F3" s="114"/>
      <c r="G3" s="34"/>
    </row>
    <row r="4" spans="1:7">
      <c r="A4" s="91"/>
      <c r="B4" s="18" t="s">
        <v>34</v>
      </c>
      <c r="C4" s="19" t="s">
        <v>35</v>
      </c>
      <c r="D4" s="19" t="s">
        <v>36</v>
      </c>
      <c r="E4" s="20" t="s">
        <v>37</v>
      </c>
      <c r="F4" s="18" t="s">
        <v>38</v>
      </c>
      <c r="G4" s="21" t="s">
        <v>168</v>
      </c>
    </row>
    <row r="5" spans="1:7" ht="54.75" customHeight="1">
      <c r="A5" s="108" t="s">
        <v>64</v>
      </c>
      <c r="B5" s="33" t="s">
        <v>65</v>
      </c>
      <c r="C5" s="23">
        <v>693260</v>
      </c>
      <c r="D5" s="23">
        <v>579954</v>
      </c>
      <c r="E5" s="24">
        <f t="shared" ref="E5:E14" si="0">D5/C5</f>
        <v>0.83656059775553182</v>
      </c>
      <c r="F5" s="22" t="s">
        <v>120</v>
      </c>
      <c r="G5" s="47">
        <f>C5-D5</f>
        <v>113306</v>
      </c>
    </row>
    <row r="6" spans="1:7" ht="72.75" customHeight="1">
      <c r="A6" s="107"/>
      <c r="B6" s="33" t="s">
        <v>66</v>
      </c>
      <c r="C6" s="23">
        <v>30000</v>
      </c>
      <c r="D6" s="23">
        <v>30000</v>
      </c>
      <c r="E6" s="24">
        <f t="shared" si="0"/>
        <v>1</v>
      </c>
      <c r="F6" s="22" t="s">
        <v>123</v>
      </c>
      <c r="G6" s="47">
        <f t="shared" ref="G6:G14" si="1">C6-D6</f>
        <v>0</v>
      </c>
    </row>
    <row r="7" spans="1:7" ht="57">
      <c r="A7" s="107"/>
      <c r="B7" s="33" t="s">
        <v>84</v>
      </c>
      <c r="C7" s="23">
        <v>46740</v>
      </c>
      <c r="D7" s="23">
        <v>46740</v>
      </c>
      <c r="E7" s="24">
        <f t="shared" si="0"/>
        <v>1</v>
      </c>
      <c r="F7" s="22" t="s">
        <v>152</v>
      </c>
      <c r="G7" s="47">
        <f t="shared" si="1"/>
        <v>0</v>
      </c>
    </row>
    <row r="8" spans="1:7" ht="114">
      <c r="A8" s="107"/>
      <c r="B8" s="33" t="s">
        <v>67</v>
      </c>
      <c r="C8" s="23">
        <v>60000</v>
      </c>
      <c r="D8" s="23">
        <v>60000</v>
      </c>
      <c r="E8" s="24">
        <f t="shared" si="0"/>
        <v>1</v>
      </c>
      <c r="F8" s="22" t="s">
        <v>143</v>
      </c>
      <c r="G8" s="47">
        <f t="shared" si="1"/>
        <v>0</v>
      </c>
    </row>
    <row r="9" spans="1:7" ht="85.5">
      <c r="A9" s="107"/>
      <c r="B9" s="33" t="s">
        <v>68</v>
      </c>
      <c r="C9" s="23">
        <v>60000</v>
      </c>
      <c r="D9" s="23">
        <v>60000</v>
      </c>
      <c r="E9" s="24">
        <f t="shared" si="0"/>
        <v>1</v>
      </c>
      <c r="F9" s="22" t="s">
        <v>132</v>
      </c>
      <c r="G9" s="47">
        <f t="shared" si="1"/>
        <v>0</v>
      </c>
    </row>
    <row r="10" spans="1:7" ht="71.25">
      <c r="A10" s="107"/>
      <c r="B10" s="33" t="s">
        <v>69</v>
      </c>
      <c r="C10" s="23">
        <v>20000</v>
      </c>
      <c r="D10" s="48">
        <v>20000</v>
      </c>
      <c r="E10" s="24">
        <f t="shared" si="0"/>
        <v>1</v>
      </c>
      <c r="F10" s="22" t="s">
        <v>121</v>
      </c>
      <c r="G10" s="47">
        <f t="shared" si="1"/>
        <v>0</v>
      </c>
    </row>
    <row r="11" spans="1:7" ht="42.75">
      <c r="A11" s="107"/>
      <c r="B11" s="33" t="s">
        <v>70</v>
      </c>
      <c r="C11" s="23">
        <v>30000</v>
      </c>
      <c r="D11" s="48">
        <v>30000</v>
      </c>
      <c r="E11" s="24">
        <f t="shared" si="0"/>
        <v>1</v>
      </c>
      <c r="F11" s="22" t="s">
        <v>144</v>
      </c>
      <c r="G11" s="47">
        <f t="shared" si="1"/>
        <v>0</v>
      </c>
    </row>
    <row r="12" spans="1:7" ht="49.5">
      <c r="A12" s="45"/>
      <c r="B12" s="33" t="s">
        <v>97</v>
      </c>
      <c r="C12" s="23">
        <v>0</v>
      </c>
      <c r="D12" s="48"/>
      <c r="E12" s="24">
        <v>0</v>
      </c>
      <c r="F12" s="22"/>
      <c r="G12" s="47">
        <f t="shared" si="1"/>
        <v>0</v>
      </c>
    </row>
    <row r="13" spans="1:7" ht="99.75">
      <c r="A13" s="45"/>
      <c r="B13" s="39" t="s">
        <v>71</v>
      </c>
      <c r="C13" s="40">
        <v>60000</v>
      </c>
      <c r="D13" s="51">
        <v>60000</v>
      </c>
      <c r="E13" s="41">
        <f t="shared" si="0"/>
        <v>1</v>
      </c>
      <c r="F13" s="22" t="s">
        <v>139</v>
      </c>
      <c r="G13" s="47">
        <f t="shared" si="1"/>
        <v>0</v>
      </c>
    </row>
    <row r="14" spans="1:7" ht="30.75" customHeight="1" thickBot="1">
      <c r="A14" s="25"/>
      <c r="B14" s="26" t="s">
        <v>42</v>
      </c>
      <c r="C14" s="27">
        <f>SUM(C5:C13)</f>
        <v>1000000</v>
      </c>
      <c r="D14" s="27">
        <f>SUM(D5:D13)</f>
        <v>886694</v>
      </c>
      <c r="E14" s="28">
        <f t="shared" si="0"/>
        <v>0.88669399999999998</v>
      </c>
      <c r="F14" s="61"/>
      <c r="G14" s="47">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2022-02-08T08:44:00Z</cp:lastPrinted>
  <dcterms:created xsi:type="dcterms:W3CDTF">2015-12-02T01:38:50Z</dcterms:created>
  <dcterms:modified xsi:type="dcterms:W3CDTF">2022-04-11T06:10:28Z</dcterms:modified>
</cp:coreProperties>
</file>