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09\"/>
    </mc:Choice>
  </mc:AlternateContent>
  <xr:revisionPtr revIDLastSave="0" documentId="13_ncr:1_{372BCD26-ED23-4A14-9AFE-F499353EA2B9}" xr6:coauthVersionLast="47" xr6:coauthVersionMax="47" xr10:uidLastSave="{00000000-0000-0000-0000-000000000000}"/>
  <bookViews>
    <workbookView xWindow="-120" yWindow="-120" windowWidth="29040" windowHeight="15840" activeTab="8" xr2:uid="{00000000-000D-0000-FFFF-FFFF00000000}"/>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 i="2" l="1"/>
  <c r="E8" i="2" s="1"/>
  <c r="E7" i="2"/>
  <c r="G6" i="3" l="1"/>
  <c r="G5" i="3"/>
  <c r="D13" i="4"/>
  <c r="D11" i="1" l="1"/>
  <c r="D15" i="1"/>
  <c r="D16" i="9"/>
  <c r="A1" i="10"/>
  <c r="C13" i="4" l="1"/>
  <c r="E12" i="4"/>
  <c r="G12" i="4"/>
  <c r="E11" i="4"/>
  <c r="G11" i="4"/>
  <c r="C16" i="9"/>
  <c r="E15" i="9"/>
  <c r="G15" i="9"/>
  <c r="A2" i="6"/>
  <c r="A2" i="10"/>
  <c r="E6" i="7" l="1"/>
  <c r="E7" i="7"/>
  <c r="E14" i="9"/>
  <c r="G14" i="9"/>
  <c r="G6" i="7"/>
  <c r="C14" i="7"/>
  <c r="D14" i="8"/>
  <c r="D16" i="1" l="1"/>
  <c r="E6" i="3"/>
  <c r="B14" i="1"/>
  <c r="C14" i="1" s="1"/>
  <c r="D7" i="10"/>
  <c r="E14" i="1" s="1"/>
  <c r="C7" i="10"/>
  <c r="G6" i="10"/>
  <c r="E6" i="10"/>
  <c r="G5" i="10"/>
  <c r="E5" i="10"/>
  <c r="E7" i="10" l="1"/>
  <c r="F14" i="1"/>
  <c r="B15" i="1"/>
  <c r="C15" i="1" s="1"/>
  <c r="G14" i="1"/>
  <c r="E15" i="1"/>
  <c r="G7" i="10"/>
  <c r="G15" i="1" l="1"/>
  <c r="F15" i="1"/>
  <c r="C14" i="8"/>
  <c r="C15" i="5"/>
  <c r="E14" i="5"/>
  <c r="G14" i="5"/>
  <c r="E12" i="7"/>
  <c r="G12" i="7"/>
  <c r="A1" i="3" l="1"/>
  <c r="D15" i="5"/>
  <c r="D7" i="3"/>
  <c r="G7" i="3" s="1"/>
  <c r="D14" i="7"/>
  <c r="D14" i="6"/>
  <c r="G7" i="8"/>
  <c r="E7" i="8"/>
  <c r="C7" i="3"/>
  <c r="B12" i="1" s="1"/>
  <c r="C14" i="6"/>
  <c r="A1" i="2" l="1"/>
  <c r="A1" i="8"/>
  <c r="A1" i="5"/>
  <c r="G5" i="2"/>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4" i="6"/>
  <c r="E12" i="6"/>
  <c r="E11" i="6"/>
  <c r="E10" i="6"/>
  <c r="E9" i="6"/>
  <c r="E8" i="6"/>
  <c r="E7" i="6"/>
  <c r="E6" i="6"/>
  <c r="E13" i="6"/>
  <c r="G5" i="6"/>
  <c r="E5" i="6"/>
  <c r="G14" i="6" l="1"/>
  <c r="E16" i="9"/>
  <c r="E14" i="8"/>
  <c r="G15" i="5"/>
  <c r="B8" i="1"/>
  <c r="G13" i="4"/>
  <c r="E13" i="4"/>
  <c r="B7" i="1"/>
  <c r="B6" i="1"/>
  <c r="G14" i="7"/>
  <c r="E9" i="1"/>
  <c r="G16" i="9"/>
  <c r="G14" i="8"/>
  <c r="E15" i="5"/>
  <c r="E12" i="1" l="1"/>
  <c r="E13" i="1" s="1"/>
  <c r="B13" i="1"/>
  <c r="C12" i="1"/>
  <c r="C10" i="1"/>
  <c r="G10" i="1" s="1"/>
  <c r="B4" i="1"/>
  <c r="C4" i="1" s="1"/>
  <c r="C6" i="1"/>
  <c r="G6" i="1" s="1"/>
  <c r="C5" i="1"/>
  <c r="G5" i="1" s="1"/>
  <c r="C8" i="1"/>
  <c r="G8" i="1" s="1"/>
  <c r="E5" i="3"/>
  <c r="D8" i="2"/>
  <c r="G8" i="2" s="1"/>
  <c r="E5" i="2"/>
  <c r="A2" i="9"/>
  <c r="A2" i="8"/>
  <c r="A2" i="7"/>
  <c r="A2" i="5"/>
  <c r="A2" i="4"/>
  <c r="A2" i="3"/>
  <c r="A2" i="2"/>
  <c r="A1" i="9"/>
  <c r="A1" i="7"/>
  <c r="A1" i="6"/>
  <c r="A1" i="4"/>
  <c r="C13" i="1" l="1"/>
  <c r="G13" i="1" s="1"/>
  <c r="G12" i="1"/>
  <c r="E7" i="3"/>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<sst xmlns="http://schemas.openxmlformats.org/spreadsheetml/2006/main" count="235" uniqueCount="170">
  <si>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</si>
  <si>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</si>
  <si>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</si>
  <si>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</si>
  <si>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</si>
  <si>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</si>
  <si>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</si>
  <si>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</si>
  <si>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</si>
  <si>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</si>
  <si>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</si>
  <si>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</si>
  <si>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</si>
  <si>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</si>
  <si>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</si>
  <si>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</si>
  <si>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</si>
  <si>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</si>
  <si>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</si>
  <si>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</si>
  <si>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</si>
  <si>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</si>
  <si>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</si>
  <si>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</si>
  <si>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</si>
  <si>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</si>
  <si>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</si>
  <si>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</si>
  <si>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</si>
  <si>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</si>
  <si>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</si>
  <si>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</si>
  <si>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</si>
  <si>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</si>
  <si>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</si>
  <si>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</si>
  <si>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</si>
  <si>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</si>
  <si>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</si>
  <si>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</si>
  <si>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</si>
  <si>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</si>
  <si>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</si>
  <si>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</si>
  <si>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</si>
  <si>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</si>
  <si>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</si>
  <si>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</si>
  <si>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</si>
  <si>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</si>
  <si>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</si>
  <si>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</si>
  <si>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</si>
  <si>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</si>
  <si>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</si>
  <si>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</si>
  <si>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</si>
  <si>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</si>
  <si>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</si>
  <si>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</si>
  <si>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</si>
  <si>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</si>
  <si>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</si>
  <si>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</si>
  <si>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</si>
  <si>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</si>
  <si>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</si>
  <si>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</si>
  <si>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</si>
  <si>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</si>
  <si>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</si>
  <si>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</si>
  <si>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</si>
  <si>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</si>
  <si>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</si>
  <si>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</si>
  <si>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</si>
  <si>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</si>
  <si>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</si>
  <si>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</si>
  <si>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</si>
  <si>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</si>
  <si>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</si>
  <si>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</si>
  <si>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</si>
  <si>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</si>
  <si>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</si>
  <si>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</si>
  <si>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</si>
  <si>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</si>
  <si>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</si>
  <si>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</si>
  <si>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</si>
  <si>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</si>
  <si>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</si>
  <si>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</si>
  <si>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</si>
  <si>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</si>
  <si>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</si>
  <si>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</si>
  <si>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</si>
  <si>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</si>
  <si>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</si>
  <si>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</si>
  <si>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</si>
  <si>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</si>
  <si>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</si>
  <si>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109/11/15支崙頂社區發展協會109年11月01日辦理環保教育觀摩高雄橋頭糖廠文化園區、駁二藝術特區、旗津觀光市場、廣福社區等車資及便餐等費用</t>
    <phoneticPr fontId="1" type="noConversion"/>
  </si>
  <si>
    <t>109/11/18支北勢社區發展協會109年11月7-8日辦理全里觀摩桃園八德埤塘生態公園、苗栗客家文化館等活動車資、保險及便餐等</t>
    <phoneticPr fontId="1" type="noConversion"/>
  </si>
  <si>
    <t>109/10/23支北勢社區發展協會環保義工隊109年10月10-11日辦理宜蘭縣員山生態教育館、迷池環境學習中心等活動車資、住宿、便餐、保險等費用$97000</t>
    <phoneticPr fontId="1" type="noConversion"/>
  </si>
  <si>
    <t>109/11/23支豐榮社區發展協會109年10月29-30日辦理長壽會觀摩南科管理局、台灣蠶蜂昆蟲園區等活動車資、餐費、住宿、保險等費用$80000</t>
    <phoneticPr fontId="1" type="noConversion"/>
  </si>
  <si>
    <t>109/11/23支崙頂社區發展協會109年11月09日辦理媽媽教室環保教育觀摩嘉義梅山太平雲梯、太平老街、南科台南園區等活動車資及便餐、保險費用$30000</t>
    <phoneticPr fontId="1" type="noConversion"/>
  </si>
  <si>
    <t>109/12/04支全興社區發展協會109年11月15日辦理媽媽教室觀摩嘉義縣新港鄉頂菜園社區及外傘頂洲、布袋港等車資、午晚餐、保險及接駁車等費用</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</si>
  <si>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</si>
  <si>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</si>
  <si>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109/11/23支唪口里社區監視器故障維修開口契約維修費用共計120139元(107年度支139元、108年度支60000元、109年度支60000元)$6001</t>
    <phoneticPr fontId="1" type="noConversion"/>
  </si>
  <si>
    <t>109/12/21支北勢社區發展協會辦理媽媽教室109年12月12-13日辦理嘉義觸口自然教育中心、苗栗客家文化館等社區環保觀摩教育活動車資.便餐.住宿.保險等費用</t>
    <phoneticPr fontId="1" type="noConversion"/>
  </si>
  <si>
    <t>109/12/04支豐榮社區發展協會購置社區環保志工制服50件費用</t>
    <phoneticPr fontId="1" type="noConversion"/>
  </si>
  <si>
    <t>1.109/10/14支豐榮社區發展協會109年9月5日辦理觀摩杉林溪森林生態渡假園區車資.早.午.晚餐、門票及保險等費用$70000
2.110/03/25支豐榮社區發展協會110年3月3-5日辦理觀摩金門國家公園機票、車資.早.午.晚餐及住宿費用(臺南市新化區豐榮社區發展協會)$90000</t>
    <phoneticPr fontId="1" type="noConversion"/>
  </si>
  <si>
    <t>剩餘款</t>
  </si>
  <si>
    <t>剩餘款</t>
    <phoneticPr fontId="1" type="noConversion"/>
  </si>
  <si>
    <t>109/12/21支唪口社區發展協會109年12月12-13日辦理環保教育觀摩大雪山、啞口觀景台、清水區藝術中心、鹿港玻璃館等活動車資、住宿、餐費、保險等$80000</t>
    <phoneticPr fontId="1" type="noConversion"/>
  </si>
  <si>
    <t>1.109/10/07支崙頂社區發展協會巡守隊109年9月18-19日辦理暨環保教育觀摩高雄仁武焚化廠、石梯坪風景區、親不知子海上古道等環境教育學習中心等活動車資及午餐等費用$20000
2.110/05/13支崙頂社區發展協會巡守隊110年5月1-2日辦理暨環保教育觀摩嘉義市焚化廠、滿月圓國家森林遊樂區、三峽老街等活動車資、住宿及餐費$40000</t>
    <phoneticPr fontId="1" type="noConversion"/>
  </si>
  <si>
    <t>1.110/05/25支唪口里共983人*1740元申請109年度回饋金補助水電費-農會(1710420)
2.110/05/25支唪口里共1484人*1740元申請109年度回饋金補助水電費-郵局$2582160</t>
    <phoneticPr fontId="1" type="noConversion"/>
  </si>
  <si>
    <t>1.110/06/16支全興里鋪設道路柏油及排水溝整修、維護及疏濬工程費$422300</t>
    <phoneticPr fontId="1" type="noConversion"/>
  </si>
  <si>
    <t>1.110/07/20支豐榮里辦理道路柏油鋪設及排水溝整修維護工程費$79062</t>
    <phoneticPr fontId="1" type="noConversion"/>
  </si>
  <si>
    <t>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4.109/11/26支全興里109年11/9-13.16-17雇用沈文志辦理轄區環境整頓及綠美化工資.政二健(沈文志)$10701
5.110/04/26支全興里110年3月1-5日及4月5-9日雇用沈文志辦理轄區環境整頓及綠美化工資.政二健(沈文志)$15317
6.110/08/05支全興里110年6月7-11日及7月5-9日雇用沈文志辦理轄區環境整頓及綠美化工資$1053</t>
    <phoneticPr fontId="1" type="noConversion"/>
  </si>
  <si>
    <t>1.110/10/27支唪口里110.10.23辦理環保教育觀摩竹山農會、杉林溪生態園區、松瀧岩瀑布等活動車資、便餐、保險等$60000</t>
    <phoneticPr fontId="1" type="noConversion"/>
  </si>
  <si>
    <t>1.110/10/14支北勢里190號後12號前排水溝加蓋工程$32147</t>
    <phoneticPr fontId="1" type="noConversion"/>
  </si>
  <si>
    <t>110/04/26支崙頂社區發展協會110年4月6-7日辦理長壽會環保教育觀摩中台禪寺、向山行政遊客中心車資、餐費等費用$30000
2.110/11/12支崙頂社區發展協會110年10/30-31辦理長壽會環保教育觀摩台東鸞山部落、東部海岸、俾南遺址、小野柳等活動車資、餐費等費用$40000</t>
    <phoneticPr fontId="1" type="noConversion"/>
  </si>
  <si>
    <t>1.110/05/25支唪口里共1484人*1740元申請109年度回饋金補助水電費-郵局2582160
2.110/06/02唪口里109年度回饋金補助水電費郵局-(大德路92號之5.羅庚欽歿)由家人謝碧艷繳回$-1740
3.110/06/3 109年度回饋金補助水電費-郵局退匯-唪口里(唪口83號-林百和*2)$-3480
4.110/06/03 109年度回饋金補助水電費-郵局退匯-唪口里(唪口85號之7-林清春*2)$-3480
5.110/0603 109年度回饋金補助水電費-郵局退匯-唪口里(唪口112號之5-陳禾睿)$-1740
6.110/11/05支唪口里109年度第2梯吳雅琪等7人水電補助費-郵局$12180
7.110/11/05支唪口里109年度第2梯蔡馨儀等3人水電補助費-農會$5220</t>
    <phoneticPr fontId="1" type="noConversion"/>
  </si>
  <si>
    <t>1.110/05/25支崙頂等5里共8641人*970元申請109年度回饋金補助水電費-郵局$8381770
2.110/05/25支崙頂等5里共5708人*970元申請109年度回饋金補助水電費-農會5536760
3.110/06/03109年度回饋金補助水電費-郵局退匯-崙頂里(崙子頂80號-王夢玲*2)$-1940
4.110/06/03 109年度回饋金補助水電費-郵局退匯-全興里(竹子腳247號之330-孫成龍)(竹子腳247號之474-林永坤)$-1940
5.110/06/03109年度回饋金補助水電費-郵局退匯-豐榮里(民治路43巷31號之1-莊雅竹)(信義路484巷36號六樓之2-鄭嘉慶)$-1940
6.110/06/03 109年度回饋金補助水電費-郵局退匯-協興里(正新路333號-萬勝忠*6)$-5820
7.110/06/03109年度回饋金補助水電費-郵局退匯-北勢里(北勢149號-王木水*2)$-1940
8.110/06/01收5里109年度回饋金補助水電費-(協興里忠孝路162號.孫清涼)農會帳戶銷戶-退匯$-970
9.110/06/01收5里109年度回饋金補助水電費-(協興里太平街150巷201號.邱文身*6)農會帳戶銷戶-退匯$-5820
10.110/06/03支109年度永康焚化爐回饋金匯款手續費代墊(陳映儒)$140
11.110/11/05支109年度回饋金補助水電費崙頂5里第2梯高煌順等61人*970元-郵局$59170
12.110/11/05支109年度回饋金補助水電費崙頂等5里第2梯林聖發等4人*970元-農會$3880</t>
    <phoneticPr fontId="1" type="noConversion"/>
  </si>
  <si>
    <t>1.110/12/13支購買夾板、膠帶、除膠劑、豆豆貼、無針釘書機、白板筆等公務用文具一批$9360</t>
    <phoneticPr fontId="1" type="noConversion"/>
  </si>
  <si>
    <t>1.110/11/22支豐榮里辦理環境綠美化購買棉手套、竹掃把、塑膠畚斗、垃圾袋、手推車...等物品$4781</t>
    <phoneticPr fontId="1" type="noConversion"/>
  </si>
  <si>
    <t>109/11/23支協興里社區109年度監視器故障維修開口契約維修費用共計123366元(107年豬50000元、108年度支23366元、109年度支50000元)$24034
2.111/01/10支協興里社區110年度監視器故障維修開口契約維修費用$19700</t>
    <phoneticPr fontId="1" type="noConversion"/>
  </si>
  <si>
    <t>1.109/10/23支唪口里環保義工109年10月13-14日辦理觀摩台東卑南遺址、池上客家文化、綠島等等車資、餐費、住宿、保險等費用(108年度支53180元、109年度支46620元)$46620
2.110/12/01支唪口里環保義工110年11月14-15日辦理觀摩羅東自然教育中心、礁溪、龜山島及蘭陽博物館等車資、餐費、住宿、保險等費用$73380</t>
    <phoneticPr fontId="1" type="noConversion"/>
  </si>
  <si>
    <t>回饋金剩餘          金額</t>
    <phoneticPr fontId="1" type="noConversion"/>
  </si>
  <si>
    <t>109.10/29支全興社區發展協會109年9月19-20日辦理觀摩國立科博館及臺中刑務所等活動車資、住宿、保險、餐費等99000元(108年支20000元、109年支79000元)$79000
110/12/23支全興社區發展協會110年11月27-28日辦理觀摩描栗火炎山及竹東水資源等活動車資、住宿、保險、餐費等$41000</t>
    <phoneticPr fontId="1" type="noConversion"/>
  </si>
  <si>
    <t>109/12/02支全興社區發展協會109年10月08日辦理長壽會長者環保教育觀摩嘉義酒廠環境教育園區活動車資、中、晚餐及保險等</t>
    <phoneticPr fontId="1" type="noConversion"/>
  </si>
  <si>
    <t>109/11/25支109年10月24日全興里環保義工隊辦理環保教育觀摩南投雙龍彩色吊橋、紫南宮等活動車資及餐費等
111/1/17支全興里環保志工111年1月8-9日辦理羅東林業文化園區、武荖坑風景區等觀摩活動車資、住宿、餐費、保險等費用</t>
    <phoneticPr fontId="1" type="noConversion"/>
  </si>
  <si>
    <t>109/10/05支全興社區發展協會109年8月9-10日辦理守望相助隊觀摩南科園區及自由廣場等車資及餐費$70000</t>
    <phoneticPr fontId="1" type="noConversion"/>
  </si>
  <si>
    <t>109/11/23支全興社區發展協會109年9月26日辦理統一社區慶祝中秋節聯歡晚會暨愛地球節能減碳資源回收活動蛋糕餐盒625份、布條、搭棚及雜支等$60000
110/12/23支全興社區發展協會110年12月11日辦理統一社區慶祝冬至節慶聯歡晚會暨愛地球節能減碳資源回收活動蛋糕餐盒625份、布條、搭蓬及雜支等</t>
    <phoneticPr fontId="1" type="noConversion"/>
  </si>
  <si>
    <t>1.110/07/23支109年度崙頂里鋪設道路柏油及排水溝整修.維護及疏濬工程-委監費(國稅局)$21253
2.110/07/23支109年度崙頂里鋪設道路柏油及排水溝整修.維護及疏濬工程(材試11215.空污1612)$306653
3.111/02/21支110年度崙頂里鋪設道路柏油及排水溝整修、維護及疏濬工程-委監費$21658
4.111/02/21支110年度崙頂里鋪設道路柏油及排水溝整修、維護及疏濬工款$436</t>
    <phoneticPr fontId="1" type="noConversion"/>
  </si>
  <si>
    <t>1.109.10.12支豐榮里109年09月30日辦理里民中秋節聯誼及環保教育活動桌椅租用等$7000
2.110/12/13支豐榮里110.12.3辦理冬至聯歡音樂會暨環保教育宣導活動餐點、演出費、布條等費用$14407
3.111/02/23支豐榮里111年2/19春酒聯歡晚會暨環保教育宣導餐會22桌及音響樂團演出、搭棚等費用(郭耀仁)(櫻花電子琴樂社)$99600</t>
    <phoneticPr fontId="1" type="noConversion"/>
  </si>
  <si>
    <t>110/04/01支郵寄109年度崙頂等6里住戶水電補助申請表郵資825件*28元費用$23100
2.110/09/01支業務所需列表機碳粉匣8支$11748
3.110/11/12支109年度第二批住戶水電補助匯款匯費代墊$30
4.110/12/13支購買夾板、膠帶、除膠劑、豆豆貼、無針釘書機、白板筆等公務用文具一批$9360
5.111/02/22購買民政公務用列表機碳粉6個(俊耀資訊有限公司)$7953</t>
    <phoneticPr fontId="1" type="noConversion"/>
  </si>
  <si>
    <t>111/04/13豐榮社區發展協會媽媽教室111年3月15-17日辦理環保教育參觀南部科學園區及宜蘭羅東林業文化園區車資、住宿、餐費、保險等</t>
    <phoneticPr fontId="1" type="noConversion"/>
  </si>
  <si>
    <t>1.110/01/05支協興里社區環保義工隊109.12.23辦理環保教育宣導暨觀摩東港大鵬灣、埼濕地公園等活動車資保險等$28484
2.111/03/02支協興里社區環保義工隊111.2.17辦理環保教育宣導暨觀摩嘉義觸口自然教育中心、竹崎親水公園等活動車資保險等費用$11516</t>
    <phoneticPr fontId="1" type="noConversion"/>
  </si>
  <si>
    <t>111/04/14支110年度唪口里轄區道路路面維護工程</t>
    <phoneticPr fontId="1" type="noConversion"/>
  </si>
  <si>
    <t>1.109/12/08支全興里社區監視器故障維修開口契約維修費用共計29900元(108年525、109年29375元)$29375
2.111/03/14支全興里社區監視器故障維修開口契約維修費$625</t>
    <phoneticPr fontId="1" type="noConversion"/>
  </si>
  <si>
    <t>111/05/03支協興社區發展111年4月24日辦理長壽會環保教育暨老人健康講座講師費、舞台音響、便餐、帆布、桌椅租賃等</t>
    <phoneticPr fontId="1" type="noConversion"/>
  </si>
  <si>
    <t>110/.4/26支北勢里110年4月17日辦理觀摩彰化鹿港天后宮及老街、台中都會公園、梧棲漁港等車資、餐費、保險等費用98400元(108年度支13981元、109年度支84419元)$84419
2.111/04/06支北勢里111年3月26日辦理觀摩雲林古坑綠色隧道及台中文山資源回收廠、豐原葫蘆墩公園等車資、餐費、保險等$13581</t>
  </si>
  <si>
    <t>1.110/03/18支崙頂里社區監視器故障維修開口契約維修費用共計71929元(108年1929、109年70000元)$68071
2.111/04/21支崙頂里社區監視器故障維修開口契約維修$1929</t>
  </si>
  <si>
    <t>1.110/02/17支豐榮里社區監視器故障109年度維修開口契約維修費(凌揚科技系統有限公司)$49030
2.111/05/11支豐榮里社區監視器故障111年度維修開口契約維修費用$970</t>
    <phoneticPr fontId="1" type="noConversion"/>
  </si>
  <si>
    <t>13.111/06/01支補發北勢里陳姿潓及王媚淑等2人109年度永康(焚化)垃圾資源回收廠回饋金補助水電費-郵局$1940
14.111/06/01支補發北勢里陳占龍及協興里陳怡臻等2人109年度永康(焚化)垃圾資源回收廠回饋金補助水電費-農會$1940</t>
    <phoneticPr fontId="1" type="noConversion"/>
  </si>
  <si>
    <t>1.111/07/21支協興里111年7月8日僱工5人辦理轄區環境消毒及綠美化$19000</t>
    <phoneticPr fontId="1" type="noConversion"/>
  </si>
  <si>
    <t>111/08/09協興里正新路363巷52號旁排水不良改善工程(誠達土木包工業)$56247</t>
    <phoneticPr fontId="1" type="noConversion"/>
  </si>
  <si>
    <t>1.110/05/14支唪口里110年5/6-7僱用鍾金龍辦理轄區環境綠美化工資$4497
2.110/10/14支唪口里110年10月7-8日僱用鍾金龍辦理轄區環境綠美化工資(鍾金龍)$4497
3.110/11/02支唪口里110年10月28日僱用鍾金龍辦理轄區環境綠美化工資(鍾金龍)$2249
4.111/03/14支唪口里111年3/7.8僱用鄭水智辦理轄區環境綠美化工資$4518
5.111/07/04支唪口里111年6/29-30僱用鄭水智辦理轄區環境綠美化工資(鄭水智)$4239</t>
    <phoneticPr fontId="1" type="noConversion"/>
  </si>
  <si>
    <t>1.110/05/12支北勢里110年5月3-10日僱用陳黃雪珠辦理轄區環境整頓工資$3358
2.110/07/28支北勢里110年7月15-23僱用鄭水智及陳黃雪珠辦理轄區環境整頓工資(鄭水智)(陳黃雪珠)$25492
3.110/11/26支北勢里110年11/11-19僱用鄭水智及陳黃雪珠辦理轄區環境整頓工資(鄭水智)(陳黃雪珠)$25492
4.111/04/28支北勢里111年4/18-25僱用鄭水智及陳黃雪珠辦理轄區環境整頓工資$22663
5.111/07/14支北勢里111年7月2-11日僱用鄭水智及陳黃雪珠辦理轄區環境整頓工資28329元$12995</t>
    <phoneticPr fontId="1" type="noConversion"/>
  </si>
  <si>
    <t>1.109/10/12支崙頂社區發展協會109年9月26日辦理中秋節聯歡晚會暨環保教育宣導便餐28桌*3500費用$98000
2.109/11/09支崙頂社區發展協會109年10月24日辦理重陽節聯歡晚會暨環保教育宣導便餐10桌費用$30000
3.110/05/19支崙頂社區發展協會110年5月08日辦理母親節聯歡晚會暨環保教育宣導便餐9桌費用$30000
4.110/11/26支崙頂社區發展協會110年11/13(因疫情延期)辦理健行淨溪暨環保教育宣導餐費、保險及布條等費用$30300
5.111/08/19崙頂里111年8月7日辦理父親節表楊活動暨環保教育宣導便餐22桌費$11700</t>
    <phoneticPr fontId="1" type="noConversion"/>
  </si>
  <si>
    <t>新化區轄監視器增修維護工程</t>
    <phoneticPr fontId="1" type="noConversion"/>
  </si>
  <si>
    <t>1.111/04/11支豐榮里111年3/27-31僱用許秋月、林李素真、程葛瑞菊、楊余月英等4人辦理轄區除草、修剪花木、清水溝及垃圾等環境整頓工資$25761
2.111/08/19支豐榮里111年8/2-7僱用程葛瑞菊辦理轄區除環境整頓及綠美化工資(程葛瑞菊)$4239</t>
    <phoneticPr fontId="1" type="noConversion"/>
  </si>
  <si>
    <t>臺南市新化區暨唪口里辦理
「109年度臺南市永康垃圾資源回收(焚化)廠營運階段回饋金」111年度10月份執行情況表</t>
    <phoneticPr fontId="1" type="noConversion"/>
  </si>
  <si>
    <t>製表日期：111年11月3日</t>
    <phoneticPr fontId="1" type="noConversion"/>
  </si>
  <si>
    <t>111/10/19支協興里活動中心新增吊扇3組、馬桶、水龍頭3組、廁所換修安裝等費用$32385</t>
    <phoneticPr fontId="1" type="noConversion"/>
  </si>
  <si>
    <t>109/10/05支北勢社區發展協會109年9月19-20日辦理觀摩宜蘭縣臺灣戲劇館、羅東自然教育中心活動車資、住宿、保險及便餐等$90000
2.111/09/12支北勢社區發展協會辦理長壽會111年08月28日辦理黑面琵鷺生態園區、玄空法寺環保觀摩教育活動車資.便餐.保險等費用$46900</t>
    <phoneticPr fontId="1" type="noConversion"/>
  </si>
  <si>
    <r>
      <t xml:space="preserve">1.110/12/29支北勢社區巡守隊110年12月19日辦理環保觀摩高雄市大樹區汙水處理廠及勝利星村活動車資、餐費、保險等費用$48000
</t>
    </r>
    <r>
      <rPr>
        <sz val="10"/>
        <color rgb="FFFF0000"/>
        <rFont val="標楷體"/>
        <family val="4"/>
        <charset val="136"/>
      </rPr>
      <t>2.111/10/05支北勢社區巡守隊111年9月17日辦理環保觀摩嘉義觸口及南投日月潭活動車資、餐費、保險等費用(支北勢社區巡守隊111年9月17日辦理環保觀摩嘉義觸口及南投日月潭活動車資、餐費、保險等費用$2000</t>
    </r>
    <phoneticPr fontId="1" type="noConversion"/>
  </si>
  <si>
    <r>
      <t xml:space="preserve">110/04/01支北勢里永新社區B區涼亭維修工程$17900
2.110/11/02支北勢里永新社區B區景觀地坪回填土工程$30000
</t>
    </r>
    <r>
      <rPr>
        <sz val="10"/>
        <color rgb="FFFF0000"/>
        <rFont val="標楷體"/>
        <family val="4"/>
        <charset val="136"/>
      </rPr>
      <t>3.111/10/05支北勢里活動中心更換門弓器費用$2100</t>
    </r>
    <phoneticPr fontId="1" type="noConversion"/>
  </si>
  <si>
    <t>1.111/03/22支豐榮里環保義工111年2月27-28日辦理環保教育參訪新北市三峽老街、大板根森林渡假春、芝山文化生態園區等活動車資、住宿及便餐、保險等費用$99500
2.111/09/07支豐榮里環保義工111年8月23-24日辦理環保教育參訪多良車站、關山親水公園、台東森林遊樂區活動車資及便餐、保險等費用$40500</t>
    <phoneticPr fontId="1" type="noConversion"/>
  </si>
  <si>
    <t>109/11/03支豐榮社區發展協會109年8/11~10/27辦理經絡健康生活教育研習經費$17280
2.110/07/19支豐榮里購買電視螢幕顯示器(宏權科技有限公司)$16500
3.111/09/07支豐榮里111年8月20日辦理健行活動暨兒少保護防治及節能減碳教育宣導活動體服裝600件等費用$86220</t>
    <phoneticPr fontId="1" type="noConversion"/>
  </si>
  <si>
    <t>111/10/05支協興社區發展111年9月24日辦理環保教育觀摩豐原、東勢、員林等活動車資、餐費、保險、門票等費用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</si>
</sst>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6">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0"/>
      <color rgb="FFFF0000"/>
      <name val="標楷體"/>
      <family val="4"/>
      <charset val="136"/>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112">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2"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0" fillId="0" borderId="11" xfId="0" applyFont="1" applyBorder="1">
      <alignment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4" fillId="0" borderId="1" xfId="0" applyFont="1" applyBorder="1" applyAlignment="1">
      <alignment vertical="center" wrapText="1"/>
    </xf>
    <xf numFmtId="0" fontId="6" fillId="0" borderId="22" xfId="0" applyFont="1" applyFill="1" applyBorder="1" applyAlignment="1">
      <alignment vertical="center" wrapText="1"/>
    </xf>
    <xf numFmtId="42" fontId="6" fillId="0" borderId="25" xfId="0" applyNumberFormat="1" applyFont="1" applyBorder="1">
      <alignment vertical="center"/>
    </xf>
    <xf numFmtId="0" fontId="6" fillId="0" borderId="22" xfId="0" applyFont="1" applyBorder="1" applyAlignment="1">
      <alignment vertical="center" wrapText="1"/>
    </xf>
    <xf numFmtId="0" fontId="4" fillId="0" borderId="26" xfId="0" applyFont="1" applyFill="1" applyBorder="1" applyAlignment="1">
      <alignment horizontal="center" vertical="center" wrapText="1"/>
    </xf>
    <xf numFmtId="177" fontId="12" fillId="0" borderId="26" xfId="0" applyNumberFormat="1" applyFont="1" applyFill="1" applyBorder="1" applyAlignment="1">
      <alignment horizontal="center" vertical="center"/>
    </xf>
    <xf numFmtId="42" fontId="4" fillId="0" borderId="26" xfId="0" applyNumberFormat="1" applyFont="1" applyBorder="1" applyAlignment="1">
      <alignment horizontal="center" vertical="center"/>
    </xf>
    <xf numFmtId="0" fontId="15" fillId="0" borderId="26" xfId="0" applyFont="1" applyFill="1" applyBorder="1" applyAlignment="1">
      <alignment vertical="center" wrapText="1"/>
    </xf>
    <xf numFmtId="0" fontId="15"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42" fontId="4" fillId="0" borderId="22" xfId="0" applyNumberFormat="1" applyFont="1" applyBorder="1" applyAlignment="1">
      <alignment horizontal="center" vertical="center"/>
    </xf>
    <xf numFmtId="42" fontId="4" fillId="0" borderId="13" xfId="0" applyNumberFormat="1" applyFont="1" applyBorder="1" applyAlignment="1">
      <alignment horizontal="center" vertical="center"/>
    </xf>
    <xf numFmtId="177" fontId="12" fillId="0" borderId="22" xfId="0" applyNumberFormat="1" applyFont="1" applyFill="1" applyBorder="1" applyAlignment="1">
      <alignment horizontal="center" vertical="center"/>
    </xf>
    <xf numFmtId="177" fontId="12" fillId="0" borderId="13" xfId="0" applyNumberFormat="1"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10" fontId="4" fillId="0" borderId="22" xfId="0" applyNumberFormat="1" applyFont="1" applyBorder="1" applyAlignment="1">
      <alignment horizontal="center" vertical="center"/>
    </xf>
    <xf numFmtId="10" fontId="4" fillId="0" borderId="13" xfId="0" applyNumberFormat="1"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workbookViewId="0">
      <selection activeCell="D9" sqref="D9"/>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875" customWidth="1"/>
  </cols>
  <sheetData>
    <row r="1" spans="1:8" ht="71.25" customHeight="1">
      <c r="A1" s="85" t="s">
        <v>161</v>
      </c>
      <c r="B1" s="86"/>
      <c r="C1" s="86"/>
      <c r="D1" s="86"/>
      <c r="E1" s="86"/>
      <c r="F1" s="86"/>
      <c r="G1" s="86"/>
      <c r="H1" s="86"/>
    </row>
    <row r="2" spans="1:8" s="1" customFormat="1" ht="33" customHeight="1" thickBot="1">
      <c r="A2" s="1" t="s">
        <v>162</v>
      </c>
    </row>
    <row r="3" spans="1:8" ht="42.75" thickTop="1">
      <c r="A3" s="2" t="s">
        <v>0</v>
      </c>
      <c r="B3" s="3" t="s">
        <v>78</v>
      </c>
      <c r="C3" s="4" t="s">
        <v>1</v>
      </c>
      <c r="D3" s="4" t="s">
        <v>85</v>
      </c>
      <c r="E3" s="3" t="s">
        <v>2</v>
      </c>
      <c r="F3" s="10" t="s">
        <v>3</v>
      </c>
      <c r="G3" s="5" t="s">
        <v>136</v>
      </c>
      <c r="H3" s="2" t="s">
        <v>4</v>
      </c>
    </row>
    <row r="4" spans="1:8" ht="21">
      <c r="A4" s="6" t="s">
        <v>5</v>
      </c>
      <c r="B4" s="7">
        <f>'109新化水電'!C8</f>
        <v>14553812</v>
      </c>
      <c r="C4" s="39">
        <f t="shared" ref="C4:C16" si="0">B4</f>
        <v>14553812</v>
      </c>
      <c r="D4" s="39"/>
      <c r="E4" s="11">
        <f>'109新化水電'!D8</f>
        <v>13965230</v>
      </c>
      <c r="F4" s="8">
        <f t="shared" ref="F4:F16" si="1">E4/C4</f>
        <v>0.95955822433325377</v>
      </c>
      <c r="G4" s="7">
        <f t="shared" ref="G4:G15" si="2">SUM(C4-E4)</f>
        <v>588582</v>
      </c>
      <c r="H4" s="9"/>
    </row>
    <row r="5" spans="1:8" ht="21">
      <c r="A5" s="12" t="s">
        <v>6</v>
      </c>
      <c r="B5" s="11">
        <f>'109崙頂'!C14</f>
        <v>1000000</v>
      </c>
      <c r="C5" s="40">
        <f t="shared" si="0"/>
        <v>1000000</v>
      </c>
      <c r="D5" s="40"/>
      <c r="E5" s="11">
        <f>'109崙頂'!D14</f>
        <v>978600</v>
      </c>
      <c r="F5" s="18">
        <f t="shared" si="1"/>
        <v>0.97860000000000003</v>
      </c>
      <c r="G5" s="17">
        <f t="shared" si="2"/>
        <v>21400</v>
      </c>
      <c r="H5" s="13"/>
    </row>
    <row r="6" spans="1:8" ht="21">
      <c r="A6" s="12" t="s">
        <v>7</v>
      </c>
      <c r="B6" s="11">
        <f>'109全興'!C14</f>
        <v>1000000</v>
      </c>
      <c r="C6" s="40">
        <f t="shared" si="0"/>
        <v>1000000</v>
      </c>
      <c r="D6" s="40"/>
      <c r="E6" s="11">
        <f>'109全興'!D14</f>
        <v>972300</v>
      </c>
      <c r="F6" s="18">
        <f t="shared" si="1"/>
        <v>0.97230000000000005</v>
      </c>
      <c r="G6" s="17">
        <f t="shared" si="2"/>
        <v>27700</v>
      </c>
      <c r="H6" s="13"/>
    </row>
    <row r="7" spans="1:8" ht="21">
      <c r="A7" s="12" t="s">
        <v>8</v>
      </c>
      <c r="B7" s="11">
        <f>'109唪口'!C13</f>
        <v>1000000</v>
      </c>
      <c r="C7" s="40">
        <f>B7</f>
        <v>1000000</v>
      </c>
      <c r="D7" s="40"/>
      <c r="E7" s="11">
        <f>'109唪口'!D13</f>
        <v>946001</v>
      </c>
      <c r="F7" s="18">
        <f t="shared" si="1"/>
        <v>0.94600099999999998</v>
      </c>
      <c r="G7" s="17">
        <f t="shared" si="2"/>
        <v>53999</v>
      </c>
      <c r="H7" s="13"/>
    </row>
    <row r="8" spans="1:8" ht="21">
      <c r="A8" s="12" t="s">
        <v>9</v>
      </c>
      <c r="B8" s="11">
        <f>'109北勢'!C15</f>
        <v>1000000</v>
      </c>
      <c r="C8" s="40">
        <f t="shared" si="0"/>
        <v>1000000</v>
      </c>
      <c r="D8" s="40">
        <v>4100</v>
      </c>
      <c r="E8" s="11">
        <f>'109北勢'!D15</f>
        <v>749047</v>
      </c>
      <c r="F8" s="18">
        <f t="shared" si="1"/>
        <v>0.74904700000000002</v>
      </c>
      <c r="G8" s="17">
        <f t="shared" si="2"/>
        <v>250953</v>
      </c>
      <c r="H8" s="13"/>
    </row>
    <row r="9" spans="1:8" ht="21">
      <c r="A9" s="12" t="s">
        <v>10</v>
      </c>
      <c r="B9" s="11">
        <f>'109協興'!C14</f>
        <v>1000000</v>
      </c>
      <c r="C9" s="40">
        <f t="shared" si="0"/>
        <v>1000000</v>
      </c>
      <c r="D9" s="40">
        <v>82385</v>
      </c>
      <c r="E9" s="11">
        <f>'109協興'!D14</f>
        <v>291366</v>
      </c>
      <c r="F9" s="18">
        <f t="shared" si="1"/>
        <v>0.29136600000000001</v>
      </c>
      <c r="G9" s="17">
        <f t="shared" si="2"/>
        <v>708634</v>
      </c>
      <c r="H9" s="13"/>
    </row>
    <row r="10" spans="1:8" ht="21">
      <c r="A10" s="12" t="s">
        <v>11</v>
      </c>
      <c r="B10" s="11">
        <f>'109豐榮'!C16</f>
        <v>1000000</v>
      </c>
      <c r="C10" s="40">
        <f t="shared" si="0"/>
        <v>1000000</v>
      </c>
      <c r="D10" s="40"/>
      <c r="E10" s="11">
        <f>'109豐榮'!D16</f>
        <v>844850</v>
      </c>
      <c r="F10" s="18">
        <f t="shared" si="1"/>
        <v>0.84484999999999999</v>
      </c>
      <c r="G10" s="17">
        <f t="shared" si="2"/>
        <v>155150</v>
      </c>
      <c r="H10" s="13"/>
    </row>
    <row r="11" spans="1:8" ht="21">
      <c r="A11" s="12" t="s">
        <v>12</v>
      </c>
      <c r="B11" s="11">
        <f>SUM(B4:B10)</f>
        <v>20553812</v>
      </c>
      <c r="C11" s="40">
        <f t="shared" si="0"/>
        <v>20553812</v>
      </c>
      <c r="D11" s="40">
        <f>SUM(D4:D10)</f>
        <v>86485</v>
      </c>
      <c r="E11" s="11">
        <f>SUM(E4:E10)</f>
        <v>18747394</v>
      </c>
      <c r="F11" s="18">
        <f t="shared" si="1"/>
        <v>0.91211275066639708</v>
      </c>
      <c r="G11" s="17">
        <f t="shared" si="2"/>
        <v>1806418</v>
      </c>
      <c r="H11" s="13"/>
    </row>
    <row r="12" spans="1:8" ht="21">
      <c r="A12" s="12" t="s">
        <v>8</v>
      </c>
      <c r="B12" s="11">
        <f>'109唪口水電'!C7</f>
        <v>4590917</v>
      </c>
      <c r="C12" s="40">
        <f t="shared" si="0"/>
        <v>4590917</v>
      </c>
      <c r="D12" s="40"/>
      <c r="E12" s="11">
        <f>'109唪口水電'!D7</f>
        <v>4299540</v>
      </c>
      <c r="F12" s="18">
        <f t="shared" si="1"/>
        <v>0.93653185191542343</v>
      </c>
      <c r="G12" s="17">
        <f t="shared" si="2"/>
        <v>291377</v>
      </c>
      <c r="H12" s="9"/>
    </row>
    <row r="13" spans="1:8" ht="21">
      <c r="A13" s="12" t="s">
        <v>12</v>
      </c>
      <c r="B13" s="11">
        <f>SUM(B12)</f>
        <v>4590917</v>
      </c>
      <c r="C13" s="40">
        <f t="shared" si="0"/>
        <v>4590917</v>
      </c>
      <c r="D13" s="40">
        <v>0</v>
      </c>
      <c r="E13" s="11">
        <f>SUM(E12)</f>
        <v>4299540</v>
      </c>
      <c r="F13" s="18">
        <f t="shared" si="1"/>
        <v>0.93653185191542343</v>
      </c>
      <c r="G13" s="17">
        <f t="shared" si="2"/>
        <v>291377</v>
      </c>
      <c r="H13" s="13"/>
    </row>
    <row r="14" spans="1:8" ht="21">
      <c r="A14" s="12" t="s">
        <v>91</v>
      </c>
      <c r="B14" s="11">
        <f>行政作業費!C7</f>
        <v>52191</v>
      </c>
      <c r="C14" s="40">
        <f>B14</f>
        <v>52191</v>
      </c>
      <c r="D14" s="40"/>
      <c r="E14" s="11">
        <f>行政作業費!D7</f>
        <v>52191</v>
      </c>
      <c r="F14" s="18">
        <f t="shared" si="1"/>
        <v>1</v>
      </c>
      <c r="G14" s="17">
        <f t="shared" si="2"/>
        <v>0</v>
      </c>
      <c r="H14" s="9"/>
    </row>
    <row r="15" spans="1:8" ht="21">
      <c r="A15" s="12" t="s">
        <v>92</v>
      </c>
      <c r="B15" s="11">
        <f>B14</f>
        <v>52191</v>
      </c>
      <c r="C15" s="40">
        <f>B15</f>
        <v>52191</v>
      </c>
      <c r="D15" s="40">
        <f>D14</f>
        <v>0</v>
      </c>
      <c r="E15" s="11">
        <f>E14</f>
        <v>52191</v>
      </c>
      <c r="F15" s="18">
        <f t="shared" si="1"/>
        <v>1</v>
      </c>
      <c r="G15" s="17">
        <f t="shared" si="2"/>
        <v>0</v>
      </c>
      <c r="H15" s="13"/>
    </row>
    <row r="16" spans="1:8" ht="21">
      <c r="A16" s="6" t="s">
        <v>13</v>
      </c>
      <c r="B16" s="7">
        <f>SUM(B11+B13+B15)</f>
        <v>25196920</v>
      </c>
      <c r="C16" s="39">
        <f t="shared" si="0"/>
        <v>25196920</v>
      </c>
      <c r="D16" s="39">
        <f>D11+D13+D15</f>
        <v>86485</v>
      </c>
      <c r="E16" s="11">
        <f>SUM(E11+E13+E15)</f>
        <v>23099125</v>
      </c>
      <c r="F16" s="18">
        <f t="shared" si="1"/>
        <v>0.91674399093222503</v>
      </c>
      <c r="G16" s="17">
        <f>G11+G13+G15</f>
        <v>2097795</v>
      </c>
      <c r="H16" s="9"/>
    </row>
    <row r="17" spans="1:8">
      <c r="A17" s="15" t="s">
        <v>105</v>
      </c>
      <c r="B17" s="14"/>
      <c r="C17" s="14"/>
      <c r="D17" s="14"/>
      <c r="E17" s="14"/>
      <c r="F17" s="14"/>
      <c r="G17" s="14"/>
      <c r="H17" s="14"/>
    </row>
    <row r="18" spans="1:8" ht="21">
      <c r="A18" s="16" t="s">
        <v>14</v>
      </c>
    </row>
    <row r="19" spans="1:8" ht="5.25" customHeight="1"/>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topLeftCell="A10" workbookViewId="0">
      <selection activeCell="L14" sqref="L14"/>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102" t="str">
        <f>'109年總表'!A1</f>
        <v>臺南市新化區暨唪口里辦理
「109年度臺南市永康垃圾資源回收(焚化)廠營運階段回饋金」111年度10月份執行情況表</v>
      </c>
      <c r="B1" s="102"/>
      <c r="C1" s="102"/>
      <c r="D1" s="102"/>
      <c r="E1" s="102"/>
      <c r="F1" s="102"/>
      <c r="G1" s="102"/>
      <c r="H1" s="102"/>
    </row>
    <row r="2" spans="1:8" ht="17.25" thickBot="1">
      <c r="A2" t="str">
        <f>'109年總表'!A2</f>
        <v>製表日期：111年11月3日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119</v>
      </c>
    </row>
    <row r="5" spans="1:8" ht="32.25" customHeight="1">
      <c r="A5" s="111" t="s">
        <v>70</v>
      </c>
      <c r="B5" s="31" t="s">
        <v>71</v>
      </c>
      <c r="C5" s="25">
        <v>200000</v>
      </c>
      <c r="D5" s="25">
        <v>79062</v>
      </c>
      <c r="E5" s="26">
        <f t="shared" ref="E5:E16" si="0">D5/C5</f>
        <v>0.39530999999999999</v>
      </c>
      <c r="F5" s="68" t="s">
        <v>125</v>
      </c>
      <c r="G5" s="49">
        <f>C5-D5</f>
        <v>120938</v>
      </c>
    </row>
    <row r="6" spans="1:8" ht="42.75">
      <c r="A6" s="111"/>
      <c r="B6" s="31" t="s">
        <v>72</v>
      </c>
      <c r="C6" s="25">
        <v>20000</v>
      </c>
      <c r="D6" s="50">
        <v>4781</v>
      </c>
      <c r="E6" s="26">
        <f>D6/C6</f>
        <v>0.23905000000000001</v>
      </c>
      <c r="F6" s="72" t="s">
        <v>133</v>
      </c>
      <c r="G6" s="49">
        <f>C6-D6</f>
        <v>15219</v>
      </c>
    </row>
    <row r="7" spans="1:8" ht="85.5">
      <c r="A7" s="111"/>
      <c r="B7" s="31" t="s">
        <v>73</v>
      </c>
      <c r="C7" s="25">
        <v>30000</v>
      </c>
      <c r="D7" s="50">
        <v>30000</v>
      </c>
      <c r="E7" s="26">
        <f t="shared" si="0"/>
        <v>1</v>
      </c>
      <c r="F7" s="69" t="s">
        <v>160</v>
      </c>
      <c r="G7" s="49">
        <f t="shared" ref="G7:G16" si="1">C7-D7</f>
        <v>0</v>
      </c>
    </row>
    <row r="8" spans="1:8" ht="114">
      <c r="A8" s="111"/>
      <c r="B8" s="31" t="s">
        <v>83</v>
      </c>
      <c r="C8" s="25">
        <v>140000</v>
      </c>
      <c r="D8" s="25">
        <v>121007</v>
      </c>
      <c r="E8" s="26">
        <f t="shared" si="0"/>
        <v>0.86433571428571432</v>
      </c>
      <c r="F8" s="69" t="s">
        <v>143</v>
      </c>
      <c r="G8" s="49">
        <f t="shared" si="1"/>
        <v>18993</v>
      </c>
    </row>
    <row r="9" spans="1:8" ht="99.75">
      <c r="A9" s="111"/>
      <c r="B9" s="31" t="s">
        <v>74</v>
      </c>
      <c r="C9" s="37">
        <v>160000</v>
      </c>
      <c r="D9" s="37">
        <v>160000</v>
      </c>
      <c r="E9" s="38">
        <f t="shared" si="0"/>
        <v>1</v>
      </c>
      <c r="F9" s="69" t="s">
        <v>118</v>
      </c>
      <c r="G9" s="49">
        <f t="shared" si="1"/>
        <v>0</v>
      </c>
    </row>
    <row r="10" spans="1:8" ht="49.5">
      <c r="A10" s="111"/>
      <c r="B10" s="44" t="s">
        <v>75</v>
      </c>
      <c r="C10" s="45">
        <v>80000</v>
      </c>
      <c r="D10" s="45">
        <v>80000</v>
      </c>
      <c r="E10" s="46">
        <f t="shared" si="0"/>
        <v>1</v>
      </c>
      <c r="F10" s="69" t="s">
        <v>110</v>
      </c>
      <c r="G10" s="49">
        <f t="shared" si="1"/>
        <v>0</v>
      </c>
    </row>
    <row r="11" spans="1:8" ht="49.5">
      <c r="A11" s="111"/>
      <c r="B11" s="44" t="s">
        <v>76</v>
      </c>
      <c r="C11" s="45">
        <v>30000</v>
      </c>
      <c r="D11" s="45">
        <v>30000</v>
      </c>
      <c r="E11" s="46">
        <f t="shared" si="0"/>
        <v>1</v>
      </c>
      <c r="F11" s="69" t="s">
        <v>145</v>
      </c>
      <c r="G11" s="49">
        <f t="shared" si="1"/>
        <v>0</v>
      </c>
    </row>
    <row r="12" spans="1:8" ht="114">
      <c r="A12" s="52"/>
      <c r="B12" s="44" t="s">
        <v>77</v>
      </c>
      <c r="C12" s="45">
        <v>140000</v>
      </c>
      <c r="D12" s="45">
        <v>140000</v>
      </c>
      <c r="E12" s="46">
        <f t="shared" si="0"/>
        <v>1</v>
      </c>
      <c r="F12" s="77" t="s">
        <v>167</v>
      </c>
      <c r="G12" s="49">
        <f t="shared" si="1"/>
        <v>0</v>
      </c>
    </row>
    <row r="13" spans="1:8" ht="40.5" customHeight="1">
      <c r="A13" s="54"/>
      <c r="B13" s="31" t="s">
        <v>98</v>
      </c>
      <c r="C13" s="25">
        <v>30000</v>
      </c>
      <c r="D13" s="50">
        <v>30000</v>
      </c>
      <c r="E13" s="26">
        <f>D13/C13</f>
        <v>1</v>
      </c>
      <c r="F13" s="71" t="s">
        <v>117</v>
      </c>
      <c r="G13" s="49">
        <f>C13-D13</f>
        <v>0</v>
      </c>
    </row>
    <row r="14" spans="1:8" ht="99.75">
      <c r="A14" s="65"/>
      <c r="B14" s="31" t="s">
        <v>99</v>
      </c>
      <c r="C14" s="25">
        <v>120000</v>
      </c>
      <c r="D14" s="51">
        <v>120000</v>
      </c>
      <c r="E14" s="26">
        <f>D14/C14</f>
        <v>1</v>
      </c>
      <c r="F14" s="72" t="s">
        <v>168</v>
      </c>
      <c r="G14" s="49">
        <f>C14-D14</f>
        <v>0</v>
      </c>
    </row>
    <row r="15" spans="1:8" ht="71.25">
      <c r="A15" s="70"/>
      <c r="B15" s="44" t="s">
        <v>102</v>
      </c>
      <c r="C15" s="42">
        <v>50000</v>
      </c>
      <c r="D15" s="51">
        <v>50000</v>
      </c>
      <c r="E15" s="43">
        <f>D15/C15</f>
        <v>1</v>
      </c>
      <c r="F15" s="72" t="s">
        <v>152</v>
      </c>
      <c r="G15" s="49">
        <f>C15-D15</f>
        <v>0</v>
      </c>
    </row>
    <row r="16" spans="1:8" ht="17.25" thickBot="1">
      <c r="A16" s="32"/>
      <c r="B16" s="28" t="s">
        <v>42</v>
      </c>
      <c r="C16" s="29">
        <f>SUM(C5:C15)</f>
        <v>1000000</v>
      </c>
      <c r="D16" s="29">
        <f>SUM(D5:D15)</f>
        <v>844850</v>
      </c>
      <c r="E16" s="30">
        <f t="shared" si="0"/>
        <v>0.84484999999999999</v>
      </c>
      <c r="F16" s="28"/>
      <c r="G16" s="49">
        <f t="shared" si="1"/>
        <v>155150</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
  <sheetViews>
    <sheetView topLeftCell="A5" workbookViewId="0">
      <selection activeCell="F6" sqref="F6"/>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90" t="str">
        <f>'109年總表'!A1</f>
        <v>臺南市新化區暨唪口里辦理
「109年度臺南市永康垃圾資源回收(焚化)廠營運階段回饋金」111年度10月份執行情況表</v>
      </c>
      <c r="B1" s="90"/>
      <c r="C1" s="90"/>
      <c r="D1" s="90"/>
      <c r="E1" s="90"/>
      <c r="F1" s="90"/>
      <c r="G1" s="90"/>
      <c r="H1" s="90"/>
    </row>
    <row r="2" spans="1:8" ht="17.25" thickBot="1">
      <c r="A2" t="str">
        <f>'109年總表'!A2</f>
        <v>製表日期：111年11月3日</v>
      </c>
    </row>
    <row r="3" spans="1:8" ht="17.25" thickTop="1">
      <c r="A3" s="91" t="s">
        <v>15</v>
      </c>
      <c r="B3" s="93" t="s">
        <v>16</v>
      </c>
      <c r="C3" s="93"/>
      <c r="D3" s="93"/>
      <c r="E3" s="93"/>
      <c r="F3" s="93"/>
      <c r="G3" s="19"/>
    </row>
    <row r="4" spans="1:8" ht="35.25" customHeight="1">
      <c r="A4" s="92"/>
      <c r="B4" s="20" t="s">
        <v>17</v>
      </c>
      <c r="C4" s="21" t="s">
        <v>18</v>
      </c>
      <c r="D4" s="21" t="s">
        <v>19</v>
      </c>
      <c r="E4" s="22" t="s">
        <v>20</v>
      </c>
      <c r="F4" s="20" t="s">
        <v>21</v>
      </c>
      <c r="G4" s="23" t="s">
        <v>120</v>
      </c>
    </row>
    <row r="5" spans="1:8" ht="399">
      <c r="A5" s="87" t="s">
        <v>22</v>
      </c>
      <c r="B5" s="98" t="s">
        <v>79</v>
      </c>
      <c r="C5" s="96">
        <v>14053812</v>
      </c>
      <c r="D5" s="94">
        <v>13965230</v>
      </c>
      <c r="E5" s="100">
        <f>D5/C5</f>
        <v>0.99369694144193765</v>
      </c>
      <c r="F5" s="24" t="s">
        <v>131</v>
      </c>
      <c r="G5" s="66">
        <f>C5-D5</f>
        <v>88582</v>
      </c>
    </row>
    <row r="6" spans="1:8" ht="85.5">
      <c r="A6" s="88"/>
      <c r="B6" s="99"/>
      <c r="C6" s="97"/>
      <c r="D6" s="95"/>
      <c r="E6" s="101"/>
      <c r="F6" s="79" t="s">
        <v>153</v>
      </c>
      <c r="G6" s="78"/>
    </row>
    <row r="7" spans="1:8" ht="30.75" customHeight="1">
      <c r="A7" s="89"/>
      <c r="B7" s="80" t="s">
        <v>159</v>
      </c>
      <c r="C7" s="81">
        <v>500000</v>
      </c>
      <c r="D7" s="82">
        <v>0</v>
      </c>
      <c r="E7" s="82">
        <f>D7/C7</f>
        <v>0</v>
      </c>
      <c r="F7" s="79"/>
      <c r="G7" s="78">
        <v>50000</v>
      </c>
    </row>
    <row r="8" spans="1:8" ht="17.25" thickBot="1">
      <c r="A8" s="27"/>
      <c r="B8" s="28" t="s">
        <v>23</v>
      </c>
      <c r="C8" s="29">
        <f>SUM(C5:C7)</f>
        <v>14553812</v>
      </c>
      <c r="D8" s="29">
        <f>SUM(D5)</f>
        <v>13965230</v>
      </c>
      <c r="E8" s="30">
        <f>D8/C8</f>
        <v>0.95955822433325377</v>
      </c>
      <c r="F8" s="28"/>
      <c r="G8" s="67">
        <f>C8-D8</f>
        <v>588582</v>
      </c>
    </row>
    <row r="9" spans="1:8" ht="17.25" thickTop="1"/>
  </sheetData>
  <mergeCells count="8">
    <mergeCell ref="A5:A7"/>
    <mergeCell ref="A1:H1"/>
    <mergeCell ref="A3:A4"/>
    <mergeCell ref="B3:F3"/>
    <mergeCell ref="D5:D6"/>
    <mergeCell ref="C5:C6"/>
    <mergeCell ref="B5:B6"/>
    <mergeCell ref="E5:E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election activeCell="N6" sqref="N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90" t="str">
        <f>'109年總表'!A1</f>
        <v>臺南市新化區暨唪口里辦理
「109年度臺南市永康垃圾資源回收(焚化)廠營運階段回饋金」111年度10月份執行情況表</v>
      </c>
      <c r="B1" s="90"/>
      <c r="C1" s="90"/>
      <c r="D1" s="90"/>
      <c r="E1" s="90"/>
      <c r="F1" s="90"/>
      <c r="G1" s="90"/>
      <c r="H1" s="90"/>
    </row>
    <row r="2" spans="1:8" ht="17.25" thickBot="1">
      <c r="A2" t="str">
        <f>'109年總表'!A2</f>
        <v>製表日期：111年11月3日</v>
      </c>
    </row>
    <row r="3" spans="1:8" ht="17.25" thickTop="1">
      <c r="A3" s="91" t="s">
        <v>15</v>
      </c>
      <c r="B3" s="93" t="s">
        <v>33</v>
      </c>
      <c r="C3" s="93"/>
      <c r="D3" s="93"/>
      <c r="E3" s="93"/>
      <c r="F3" s="93"/>
      <c r="G3" s="19"/>
    </row>
    <row r="4" spans="1:8">
      <c r="A4" s="92"/>
      <c r="B4" s="20" t="s">
        <v>17</v>
      </c>
      <c r="C4" s="21" t="s">
        <v>35</v>
      </c>
      <c r="D4" s="21" t="s">
        <v>19</v>
      </c>
      <c r="E4" s="22" t="s">
        <v>20</v>
      </c>
      <c r="F4" s="20" t="s">
        <v>21</v>
      </c>
      <c r="G4" s="23" t="s">
        <v>119</v>
      </c>
    </row>
    <row r="5" spans="1:8" ht="82.5" customHeight="1">
      <c r="A5" s="87" t="s">
        <v>22</v>
      </c>
      <c r="B5" s="55" t="s">
        <v>93</v>
      </c>
      <c r="C5" s="56">
        <v>8399</v>
      </c>
      <c r="D5" s="56">
        <v>8399</v>
      </c>
      <c r="E5" s="26">
        <f>D5/C5</f>
        <v>1</v>
      </c>
      <c r="F5" s="24" t="s">
        <v>132</v>
      </c>
      <c r="G5" s="66">
        <f>C5-D5</f>
        <v>0</v>
      </c>
    </row>
    <row r="6" spans="1:8" ht="270.75">
      <c r="A6" s="89"/>
      <c r="B6" s="55" t="s">
        <v>80</v>
      </c>
      <c r="C6" s="56">
        <v>43792</v>
      </c>
      <c r="D6" s="25">
        <v>43792</v>
      </c>
      <c r="E6" s="26">
        <f>D6/C6</f>
        <v>1</v>
      </c>
      <c r="F6" s="24" t="s">
        <v>144</v>
      </c>
      <c r="G6" s="66">
        <f t="shared" ref="G6:G7" si="0">C6-D6</f>
        <v>0</v>
      </c>
    </row>
    <row r="7" spans="1:8" ht="17.25" thickBot="1">
      <c r="A7" s="27"/>
      <c r="B7" s="28" t="s">
        <v>94</v>
      </c>
      <c r="C7" s="29">
        <f>SUM(C5:C6)</f>
        <v>52191</v>
      </c>
      <c r="D7" s="29">
        <f>D5+D6</f>
        <v>52191</v>
      </c>
      <c r="E7" s="26">
        <f>D7/C7</f>
        <v>1</v>
      </c>
      <c r="F7" s="28"/>
      <c r="G7" s="66">
        <f t="shared" si="0"/>
        <v>0</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topLeftCell="A10" workbookViewId="0">
      <selection activeCell="L10" sqref="L10"/>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102" t="str">
        <f>'109年總表'!A1</f>
        <v>臺南市新化區暨唪口里辦理
「109年度臺南市永康垃圾資源回收(焚化)廠營運階段回饋金」111年度10月份執行情況表</v>
      </c>
      <c r="B1" s="102"/>
      <c r="C1" s="102"/>
      <c r="D1" s="102"/>
      <c r="E1" s="102"/>
      <c r="F1" s="102"/>
      <c r="G1" s="102"/>
      <c r="H1" s="102"/>
    </row>
    <row r="2" spans="1:8" ht="17.25" thickBot="1">
      <c r="A2" t="str">
        <f>'109年總表'!A2</f>
        <v>製表日期：111年11月3日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119</v>
      </c>
    </row>
    <row r="5" spans="1:8" ht="106.5" customHeight="1">
      <c r="A5" s="103" t="s">
        <v>39</v>
      </c>
      <c r="B5" s="35" t="s">
        <v>40</v>
      </c>
      <c r="C5" s="25">
        <v>350000</v>
      </c>
      <c r="D5" s="25">
        <v>350000</v>
      </c>
      <c r="E5" s="26">
        <f t="shared" ref="E5:E14" si="0">D5/C5</f>
        <v>1</v>
      </c>
      <c r="F5" s="68" t="s">
        <v>142</v>
      </c>
      <c r="G5" s="49">
        <f>C5-D5</f>
        <v>0</v>
      </c>
    </row>
    <row r="6" spans="1:8" ht="39" customHeight="1">
      <c r="A6" s="104"/>
      <c r="B6" s="31" t="s">
        <v>25</v>
      </c>
      <c r="C6" s="25">
        <v>20000</v>
      </c>
      <c r="D6" s="25"/>
      <c r="E6" s="26">
        <f t="shared" si="0"/>
        <v>0</v>
      </c>
      <c r="F6" s="68"/>
      <c r="G6" s="49">
        <f t="shared" ref="G6:G14" si="1">C6-D6</f>
        <v>20000</v>
      </c>
    </row>
    <row r="7" spans="1:8" ht="57">
      <c r="A7" s="104"/>
      <c r="B7" s="31" t="s">
        <v>26</v>
      </c>
      <c r="C7" s="25">
        <v>100000</v>
      </c>
      <c r="D7" s="25">
        <v>99600</v>
      </c>
      <c r="E7" s="26">
        <f t="shared" si="0"/>
        <v>0.996</v>
      </c>
      <c r="F7" s="69" t="s">
        <v>106</v>
      </c>
      <c r="G7" s="49">
        <f t="shared" si="1"/>
        <v>400</v>
      </c>
    </row>
    <row r="8" spans="1:8" ht="74.25" customHeight="1">
      <c r="A8" s="104"/>
      <c r="B8" s="31" t="s">
        <v>27</v>
      </c>
      <c r="C8" s="25">
        <v>70000</v>
      </c>
      <c r="D8" s="25">
        <v>70000</v>
      </c>
      <c r="E8" s="26">
        <f t="shared" si="0"/>
        <v>1</v>
      </c>
      <c r="F8" s="68" t="s">
        <v>129</v>
      </c>
      <c r="G8" s="49">
        <f t="shared" si="1"/>
        <v>0</v>
      </c>
    </row>
    <row r="9" spans="1:8" ht="49.5">
      <c r="A9" s="104"/>
      <c r="B9" s="31" t="s">
        <v>28</v>
      </c>
      <c r="C9" s="25">
        <v>30000</v>
      </c>
      <c r="D9" s="25">
        <v>30000</v>
      </c>
      <c r="E9" s="26">
        <f t="shared" si="0"/>
        <v>1</v>
      </c>
      <c r="F9" s="68" t="s">
        <v>111</v>
      </c>
      <c r="G9" s="49">
        <f t="shared" si="1"/>
        <v>0</v>
      </c>
    </row>
    <row r="10" spans="1:8" ht="114">
      <c r="A10" s="104"/>
      <c r="B10" s="31" t="s">
        <v>29</v>
      </c>
      <c r="C10" s="25">
        <v>60000</v>
      </c>
      <c r="D10" s="25">
        <v>60000</v>
      </c>
      <c r="E10" s="26">
        <f t="shared" si="0"/>
        <v>1</v>
      </c>
      <c r="F10" s="69" t="s">
        <v>122</v>
      </c>
      <c r="G10" s="49">
        <f t="shared" si="1"/>
        <v>0</v>
      </c>
    </row>
    <row r="11" spans="1:8" ht="57">
      <c r="A11" s="104"/>
      <c r="B11" s="31" t="s">
        <v>30</v>
      </c>
      <c r="C11" s="25">
        <v>100000</v>
      </c>
      <c r="D11" s="25">
        <v>99000</v>
      </c>
      <c r="E11" s="26">
        <f t="shared" si="0"/>
        <v>0.99</v>
      </c>
      <c r="F11" s="69" t="s">
        <v>107</v>
      </c>
      <c r="G11" s="49">
        <f t="shared" si="1"/>
        <v>1000</v>
      </c>
    </row>
    <row r="12" spans="1:8" ht="199.5">
      <c r="A12" s="104"/>
      <c r="B12" s="31" t="s">
        <v>31</v>
      </c>
      <c r="C12" s="25">
        <v>200000</v>
      </c>
      <c r="D12" s="25">
        <v>200000</v>
      </c>
      <c r="E12" s="26">
        <f t="shared" si="0"/>
        <v>1</v>
      </c>
      <c r="F12" s="69" t="s">
        <v>158</v>
      </c>
      <c r="G12" s="49">
        <f t="shared" si="1"/>
        <v>0</v>
      </c>
    </row>
    <row r="13" spans="1:8" ht="71.25">
      <c r="A13" s="57"/>
      <c r="B13" s="31" t="s">
        <v>41</v>
      </c>
      <c r="C13" s="25">
        <v>70000</v>
      </c>
      <c r="D13" s="50">
        <v>70000</v>
      </c>
      <c r="E13" s="26">
        <f>D13/C13</f>
        <v>1</v>
      </c>
      <c r="F13" s="24" t="s">
        <v>151</v>
      </c>
      <c r="G13" s="49">
        <f>C13-D13</f>
        <v>0</v>
      </c>
    </row>
    <row r="14" spans="1:8">
      <c r="A14" s="32"/>
      <c r="B14" s="32" t="s">
        <v>42</v>
      </c>
      <c r="C14" s="25">
        <f>SUM(C5:C13)</f>
        <v>1000000</v>
      </c>
      <c r="D14" s="25">
        <f>SUM(D5:D13)</f>
        <v>978600</v>
      </c>
      <c r="E14" s="26">
        <f t="shared" si="0"/>
        <v>0.97860000000000003</v>
      </c>
      <c r="F14" s="62"/>
      <c r="G14" s="49">
        <f t="shared" si="1"/>
        <v>21400</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A10" workbookViewId="0">
      <selection activeCell="E44" sqref="E4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102" t="str">
        <f>'109年總表'!A1</f>
        <v>臺南市新化區暨唪口里辦理
「109年度臺南市永康垃圾資源回收(焚化)廠營運階段回饋金」111年度10月份執行情況表</v>
      </c>
      <c r="B1" s="102"/>
      <c r="C1" s="102"/>
      <c r="D1" s="102"/>
      <c r="E1" s="102"/>
      <c r="F1" s="102"/>
      <c r="G1" s="102"/>
      <c r="H1" s="102"/>
    </row>
    <row r="2" spans="1:8" ht="17.25" thickBot="1">
      <c r="A2" t="str">
        <f>'109年總表'!A2</f>
        <v>製表日期：111年11月3日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119</v>
      </c>
    </row>
    <row r="5" spans="1:8" ht="33">
      <c r="A5" s="104" t="s">
        <v>43</v>
      </c>
      <c r="B5" s="31" t="s">
        <v>84</v>
      </c>
      <c r="C5" s="25">
        <v>450000</v>
      </c>
      <c r="D5" s="25">
        <v>422300</v>
      </c>
      <c r="E5" s="26">
        <f t="shared" ref="E5:E14" si="0">D5/C5</f>
        <v>0.93844444444444441</v>
      </c>
      <c r="F5" s="71" t="s">
        <v>124</v>
      </c>
      <c r="G5" s="49">
        <f>C5-D5</f>
        <v>27700</v>
      </c>
    </row>
    <row r="6" spans="1:8" ht="251.25" customHeight="1">
      <c r="A6" s="104"/>
      <c r="B6" s="44" t="s">
        <v>96</v>
      </c>
      <c r="C6" s="42">
        <v>50000</v>
      </c>
      <c r="D6" s="25">
        <v>50000</v>
      </c>
      <c r="E6" s="26">
        <f t="shared" si="0"/>
        <v>1</v>
      </c>
      <c r="F6" s="24" t="s">
        <v>126</v>
      </c>
      <c r="G6" s="49">
        <f>C6-D6</f>
        <v>0</v>
      </c>
    </row>
    <row r="7" spans="1:8" ht="99.75">
      <c r="A7" s="104"/>
      <c r="B7" s="31" t="s">
        <v>45</v>
      </c>
      <c r="C7" s="25">
        <v>120000</v>
      </c>
      <c r="D7" s="25">
        <v>120000</v>
      </c>
      <c r="E7" s="26">
        <f t="shared" si="0"/>
        <v>1</v>
      </c>
      <c r="F7" s="24" t="s">
        <v>137</v>
      </c>
      <c r="G7" s="49">
        <f t="shared" ref="G7:G14" si="1">C7-D7</f>
        <v>0</v>
      </c>
    </row>
    <row r="8" spans="1:8" ht="42.75">
      <c r="A8" s="104"/>
      <c r="B8" s="31" t="s">
        <v>100</v>
      </c>
      <c r="C8" s="25">
        <v>70000</v>
      </c>
      <c r="D8" s="25">
        <v>70000</v>
      </c>
      <c r="E8" s="26">
        <f t="shared" si="0"/>
        <v>1</v>
      </c>
      <c r="F8" s="24" t="s">
        <v>138</v>
      </c>
      <c r="G8" s="49">
        <f t="shared" si="1"/>
        <v>0</v>
      </c>
    </row>
    <row r="9" spans="1:8" ht="85.5">
      <c r="A9" s="104"/>
      <c r="B9" s="31" t="s">
        <v>46</v>
      </c>
      <c r="C9" s="25">
        <v>70000</v>
      </c>
      <c r="D9" s="25">
        <v>70000</v>
      </c>
      <c r="E9" s="26">
        <f t="shared" si="0"/>
        <v>1</v>
      </c>
      <c r="F9" s="24" t="s">
        <v>139</v>
      </c>
      <c r="G9" s="49">
        <f t="shared" si="1"/>
        <v>0</v>
      </c>
    </row>
    <row r="10" spans="1:8" ht="49.5">
      <c r="A10" s="104"/>
      <c r="B10" s="31" t="s">
        <v>47</v>
      </c>
      <c r="C10" s="25">
        <v>70000</v>
      </c>
      <c r="D10" s="25">
        <v>70000</v>
      </c>
      <c r="E10" s="26">
        <f t="shared" si="0"/>
        <v>1</v>
      </c>
      <c r="F10" s="24" t="s">
        <v>140</v>
      </c>
      <c r="G10" s="49">
        <f t="shared" si="1"/>
        <v>0</v>
      </c>
    </row>
    <row r="11" spans="1:8" ht="114">
      <c r="A11" s="47"/>
      <c r="B11" s="44" t="s">
        <v>48</v>
      </c>
      <c r="C11" s="42">
        <v>70000</v>
      </c>
      <c r="D11" s="42">
        <v>70000</v>
      </c>
      <c r="E11" s="43">
        <f t="shared" si="0"/>
        <v>1</v>
      </c>
      <c r="F11" s="24" t="s">
        <v>141</v>
      </c>
      <c r="G11" s="49">
        <f t="shared" si="1"/>
        <v>0</v>
      </c>
    </row>
    <row r="12" spans="1:8" ht="57">
      <c r="A12" s="61"/>
      <c r="B12" s="44" t="s">
        <v>86</v>
      </c>
      <c r="C12" s="42">
        <v>70000</v>
      </c>
      <c r="D12" s="42">
        <v>70000</v>
      </c>
      <c r="E12" s="43">
        <f t="shared" si="0"/>
        <v>1</v>
      </c>
      <c r="F12" s="24" t="s">
        <v>112</v>
      </c>
      <c r="G12" s="49">
        <f t="shared" si="1"/>
        <v>0</v>
      </c>
    </row>
    <row r="13" spans="1:8" ht="71.25">
      <c r="A13" s="53"/>
      <c r="B13" s="31" t="s">
        <v>44</v>
      </c>
      <c r="C13" s="25">
        <v>30000</v>
      </c>
      <c r="D13" s="50">
        <v>30000</v>
      </c>
      <c r="E13" s="26">
        <f>D13/C13</f>
        <v>1</v>
      </c>
      <c r="F13" s="71" t="s">
        <v>148</v>
      </c>
      <c r="G13" s="49">
        <f>C13-D13</f>
        <v>0</v>
      </c>
    </row>
    <row r="14" spans="1:8" ht="17.25" thickBot="1">
      <c r="A14" s="27"/>
      <c r="B14" s="28" t="s">
        <v>42</v>
      </c>
      <c r="C14" s="29">
        <f>SUM(C5:C13)</f>
        <v>1000000</v>
      </c>
      <c r="D14" s="29">
        <f>SUM(D5:D13)</f>
        <v>972300</v>
      </c>
      <c r="E14" s="30">
        <f t="shared" si="0"/>
        <v>0.97230000000000005</v>
      </c>
      <c r="F14" s="63"/>
      <c r="G14" s="49">
        <f t="shared" si="1"/>
        <v>27700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topLeftCell="A10" workbookViewId="0">
      <selection activeCell="F12" sqref="F12"/>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102" t="str">
        <f>'109年總表'!A1</f>
        <v>臺南市新化區暨唪口里辦理
「109年度臺南市永康垃圾資源回收(焚化)廠營運階段回饋金」111年度10月份執行情況表</v>
      </c>
      <c r="B1" s="102"/>
      <c r="C1" s="102"/>
      <c r="D1" s="102"/>
      <c r="E1" s="102"/>
      <c r="F1" s="102"/>
      <c r="G1" s="102"/>
      <c r="H1" s="102"/>
    </row>
    <row r="2" spans="1:8" ht="17.25" thickBot="1">
      <c r="A2" t="str">
        <f>'109年總表'!A2</f>
        <v>製表日期：111年11月3日</v>
      </c>
    </row>
    <row r="3" spans="1:8" ht="17.25" customHeight="1" thickTop="1">
      <c r="A3" s="91" t="s">
        <v>32</v>
      </c>
      <c r="B3" s="93" t="s">
        <v>33</v>
      </c>
      <c r="C3" s="93"/>
      <c r="D3" s="93"/>
      <c r="E3" s="93"/>
      <c r="F3" s="93"/>
      <c r="G3" s="19"/>
    </row>
    <row r="4" spans="1:8">
      <c r="A4" s="92"/>
      <c r="B4" s="20" t="s">
        <v>34</v>
      </c>
      <c r="C4" s="21" t="s">
        <v>35</v>
      </c>
      <c r="D4" s="21" t="s">
        <v>36</v>
      </c>
      <c r="E4" s="22" t="s">
        <v>37</v>
      </c>
      <c r="F4" s="20" t="s">
        <v>38</v>
      </c>
      <c r="G4" s="23" t="s">
        <v>119</v>
      </c>
    </row>
    <row r="5" spans="1:8" ht="48" customHeight="1">
      <c r="A5" s="103" t="s">
        <v>49</v>
      </c>
      <c r="B5" s="31" t="s">
        <v>50</v>
      </c>
      <c r="C5" s="25">
        <v>480000</v>
      </c>
      <c r="D5" s="25">
        <v>480000</v>
      </c>
      <c r="E5" s="26">
        <f t="shared" ref="E5:E13" si="0">D5/C5</f>
        <v>1</v>
      </c>
      <c r="F5" s="24" t="s">
        <v>147</v>
      </c>
      <c r="G5" s="49">
        <f>C5-D5</f>
        <v>0</v>
      </c>
    </row>
    <row r="6" spans="1:8" ht="57">
      <c r="A6" s="104"/>
      <c r="B6" s="31" t="s">
        <v>52</v>
      </c>
      <c r="C6" s="25">
        <v>80000</v>
      </c>
      <c r="D6" s="25">
        <v>80000</v>
      </c>
      <c r="E6" s="26">
        <f t="shared" si="0"/>
        <v>1</v>
      </c>
      <c r="F6" s="24" t="s">
        <v>121</v>
      </c>
      <c r="G6" s="49">
        <f t="shared" ref="G6:G13" si="1">C6-D6</f>
        <v>0</v>
      </c>
    </row>
    <row r="7" spans="1:8" ht="99.75">
      <c r="A7" s="104"/>
      <c r="B7" s="31" t="s">
        <v>53</v>
      </c>
      <c r="C7" s="25">
        <v>120000</v>
      </c>
      <c r="D7" s="25">
        <v>120000</v>
      </c>
      <c r="E7" s="26">
        <f t="shared" si="0"/>
        <v>1</v>
      </c>
      <c r="F7" s="24" t="s">
        <v>113</v>
      </c>
      <c r="G7" s="49">
        <f t="shared" si="1"/>
        <v>0</v>
      </c>
    </row>
    <row r="8" spans="1:8" ht="57">
      <c r="A8" s="104"/>
      <c r="B8" s="31" t="s">
        <v>54</v>
      </c>
      <c r="C8" s="25">
        <v>60000</v>
      </c>
      <c r="D8" s="50">
        <v>60000</v>
      </c>
      <c r="E8" s="26">
        <f t="shared" si="0"/>
        <v>1</v>
      </c>
      <c r="F8" s="24" t="s">
        <v>114</v>
      </c>
      <c r="G8" s="49">
        <f t="shared" si="1"/>
        <v>0</v>
      </c>
    </row>
    <row r="9" spans="1:8" ht="114">
      <c r="A9" s="104"/>
      <c r="B9" s="31" t="s">
        <v>55</v>
      </c>
      <c r="C9" s="25">
        <v>120000</v>
      </c>
      <c r="D9" s="25">
        <v>120000</v>
      </c>
      <c r="E9" s="26">
        <f t="shared" si="0"/>
        <v>1</v>
      </c>
      <c r="F9" s="24" t="s">
        <v>135</v>
      </c>
      <c r="G9" s="49">
        <f t="shared" si="1"/>
        <v>0</v>
      </c>
    </row>
    <row r="10" spans="1:8" ht="42.75">
      <c r="A10" s="104"/>
      <c r="B10" s="31" t="s">
        <v>51</v>
      </c>
      <c r="C10" s="25">
        <v>60000</v>
      </c>
      <c r="D10" s="50">
        <v>6001</v>
      </c>
      <c r="E10" s="26">
        <f>D10/C10</f>
        <v>0.10001666666666667</v>
      </c>
      <c r="F10" s="24" t="s">
        <v>115</v>
      </c>
      <c r="G10" s="49">
        <f>C10-D10</f>
        <v>53999</v>
      </c>
    </row>
    <row r="11" spans="1:8" ht="42.75">
      <c r="A11" s="104"/>
      <c r="B11" s="31" t="s">
        <v>103</v>
      </c>
      <c r="C11" s="25">
        <v>60000</v>
      </c>
      <c r="D11" s="50">
        <v>60000</v>
      </c>
      <c r="E11" s="26">
        <f>D11/C11</f>
        <v>1</v>
      </c>
      <c r="F11" s="24" t="s">
        <v>127</v>
      </c>
      <c r="G11" s="49">
        <f>C11-D11</f>
        <v>0</v>
      </c>
    </row>
    <row r="12" spans="1:8" ht="142.5">
      <c r="A12" s="104"/>
      <c r="B12" s="31" t="s">
        <v>104</v>
      </c>
      <c r="C12" s="25">
        <v>20000</v>
      </c>
      <c r="D12" s="50">
        <v>20000</v>
      </c>
      <c r="E12" s="26">
        <f>D12/C12</f>
        <v>1</v>
      </c>
      <c r="F12" s="24" t="s">
        <v>156</v>
      </c>
      <c r="G12" s="49">
        <f>C12-D12</f>
        <v>0</v>
      </c>
    </row>
    <row r="13" spans="1:8">
      <c r="A13" s="105"/>
      <c r="B13" s="32" t="s">
        <v>42</v>
      </c>
      <c r="C13" s="25">
        <f>SUM(C5:C12)</f>
        <v>1000000</v>
      </c>
      <c r="D13" s="25">
        <f>SUM(D5:D12)</f>
        <v>946001</v>
      </c>
      <c r="E13" s="26">
        <f t="shared" si="0"/>
        <v>0.94600099999999998</v>
      </c>
      <c r="F13" s="48"/>
      <c r="G13" s="49">
        <f t="shared" si="1"/>
        <v>53999</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topLeftCell="A4" workbookViewId="0">
      <selection activeCell="M5" sqref="M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102" t="str">
        <f>'109年總表'!A1</f>
        <v>臺南市新化區暨唪口里辦理
「109年度臺南市永康垃圾資源回收(焚化)廠營運階段回饋金」111年度10月份執行情況表</v>
      </c>
      <c r="B1" s="102"/>
      <c r="C1" s="102"/>
      <c r="D1" s="102"/>
      <c r="E1" s="102"/>
      <c r="F1" s="102"/>
      <c r="G1" s="102"/>
      <c r="H1" s="60"/>
    </row>
    <row r="2" spans="1:8" ht="17.25" thickBot="1">
      <c r="A2" t="str">
        <f>'109年總表'!A2</f>
        <v>製表日期：111年11月3日</v>
      </c>
    </row>
    <row r="3" spans="1:8" ht="17.25" thickTop="1">
      <c r="A3" s="91" t="s">
        <v>15</v>
      </c>
      <c r="B3" s="93" t="s">
        <v>16</v>
      </c>
      <c r="C3" s="93"/>
      <c r="D3" s="93"/>
      <c r="E3" s="93"/>
      <c r="F3" s="93"/>
      <c r="G3" s="19"/>
    </row>
    <row r="4" spans="1:8">
      <c r="A4" s="92"/>
      <c r="B4" s="20" t="s">
        <v>17</v>
      </c>
      <c r="C4" s="21" t="s">
        <v>18</v>
      </c>
      <c r="D4" s="21" t="s">
        <v>19</v>
      </c>
      <c r="E4" s="22" t="s">
        <v>20</v>
      </c>
      <c r="F4" s="20" t="s">
        <v>21</v>
      </c>
      <c r="G4" s="23" t="s">
        <v>119</v>
      </c>
    </row>
    <row r="5" spans="1:8" ht="313.5">
      <c r="A5" s="103" t="s">
        <v>24</v>
      </c>
      <c r="B5" s="58" t="s">
        <v>81</v>
      </c>
      <c r="C5" s="59">
        <v>2791259</v>
      </c>
      <c r="D5" s="25">
        <v>2499882</v>
      </c>
      <c r="E5" s="26">
        <f>D5/C5</f>
        <v>0.89561090532981713</v>
      </c>
      <c r="F5" s="76" t="s">
        <v>130</v>
      </c>
      <c r="G5" s="75">
        <f>C5-D5</f>
        <v>291377</v>
      </c>
    </row>
    <row r="6" spans="1:8" ht="99">
      <c r="A6" s="105"/>
      <c r="B6" s="33" t="s">
        <v>56</v>
      </c>
      <c r="C6" s="25">
        <v>1799658</v>
      </c>
      <c r="D6" s="25">
        <v>1799658</v>
      </c>
      <c r="E6" s="26">
        <f t="shared" ref="E6" si="0">D6/C6</f>
        <v>1</v>
      </c>
      <c r="F6" s="76" t="s">
        <v>123</v>
      </c>
      <c r="G6" s="75">
        <f>C6-D6</f>
        <v>0</v>
      </c>
    </row>
    <row r="7" spans="1:8" ht="17.25" thickBot="1">
      <c r="A7" s="27"/>
      <c r="B7" s="28" t="s">
        <v>23</v>
      </c>
      <c r="C7" s="29">
        <f>SUM(C5:C6)</f>
        <v>4590917</v>
      </c>
      <c r="D7" s="29">
        <f>SUM(D5:D6)</f>
        <v>4299540</v>
      </c>
      <c r="E7" s="30">
        <f>D7/C7</f>
        <v>0.93653185191542343</v>
      </c>
      <c r="F7" s="28"/>
      <c r="G7" s="29">
        <f>C7-D7</f>
        <v>291377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topLeftCell="A8" workbookViewId="0">
      <selection activeCell="D7" sqref="D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102" t="str">
        <f>'109年總表'!A1</f>
        <v>臺南市新化區暨唪口里辦理
「109年度臺南市永康垃圾資源回收(焚化)廠營運階段回饋金」111年度10月份執行情況表</v>
      </c>
      <c r="B1" s="102"/>
      <c r="C1" s="102"/>
      <c r="D1" s="102"/>
      <c r="E1" s="102"/>
      <c r="F1" s="102"/>
      <c r="G1" s="102"/>
      <c r="H1" s="102"/>
    </row>
    <row r="2" spans="1:8" ht="17.25" thickBot="1">
      <c r="A2" t="str">
        <f>'109年總表'!A2</f>
        <v>製表日期：111年11月3日</v>
      </c>
    </row>
    <row r="3" spans="1:8" ht="17.25" customHeight="1" thickTop="1">
      <c r="A3" s="91" t="s">
        <v>32</v>
      </c>
      <c r="B3" s="106" t="s">
        <v>33</v>
      </c>
      <c r="C3" s="107"/>
      <c r="D3" s="107"/>
      <c r="E3" s="107"/>
      <c r="F3" s="107"/>
      <c r="G3" s="108"/>
    </row>
    <row r="4" spans="1:8">
      <c r="A4" s="92"/>
      <c r="B4" s="20" t="s">
        <v>34</v>
      </c>
      <c r="C4" s="21" t="s">
        <v>35</v>
      </c>
      <c r="D4" s="21" t="s">
        <v>36</v>
      </c>
      <c r="E4" s="22" t="s">
        <v>37</v>
      </c>
      <c r="F4" s="34" t="s">
        <v>38</v>
      </c>
      <c r="G4" s="23" t="s">
        <v>119</v>
      </c>
    </row>
    <row r="5" spans="1:8" ht="45" customHeight="1">
      <c r="A5" s="103" t="s">
        <v>57</v>
      </c>
      <c r="B5" s="35" t="s">
        <v>87</v>
      </c>
      <c r="C5" s="25">
        <v>230000</v>
      </c>
      <c r="D5" s="25">
        <v>32147</v>
      </c>
      <c r="E5" s="26">
        <f t="shared" ref="E5:E15" si="0">D5/C5</f>
        <v>0.13976956521739131</v>
      </c>
      <c r="F5" s="73" t="s">
        <v>128</v>
      </c>
      <c r="G5" s="49">
        <f>C5-D5</f>
        <v>197853</v>
      </c>
    </row>
    <row r="6" spans="1:8" ht="85.5">
      <c r="A6" s="104"/>
      <c r="B6" s="35" t="s">
        <v>101</v>
      </c>
      <c r="C6" s="25">
        <v>50000</v>
      </c>
      <c r="D6" s="25">
        <v>50000</v>
      </c>
      <c r="E6" s="26">
        <f t="shared" si="0"/>
        <v>1</v>
      </c>
      <c r="F6" s="24" t="s">
        <v>166</v>
      </c>
      <c r="G6" s="49">
        <f t="shared" ref="G6:G15" si="1">C6-D6</f>
        <v>0</v>
      </c>
    </row>
    <row r="7" spans="1:8" ht="190.5" customHeight="1">
      <c r="A7" s="104"/>
      <c r="B7" s="35" t="s">
        <v>88</v>
      </c>
      <c r="C7" s="25">
        <v>90000</v>
      </c>
      <c r="D7" s="25">
        <v>90000</v>
      </c>
      <c r="E7" s="26">
        <f t="shared" si="0"/>
        <v>1</v>
      </c>
      <c r="F7" s="24" t="s">
        <v>157</v>
      </c>
      <c r="G7" s="49">
        <f t="shared" si="1"/>
        <v>0</v>
      </c>
    </row>
    <row r="8" spans="1:8" ht="42.75">
      <c r="A8" s="104"/>
      <c r="B8" s="35" t="s">
        <v>58</v>
      </c>
      <c r="C8" s="25">
        <v>98000</v>
      </c>
      <c r="D8" s="50">
        <v>98000</v>
      </c>
      <c r="E8" s="26">
        <f t="shared" si="0"/>
        <v>1</v>
      </c>
      <c r="F8" s="24" t="s">
        <v>108</v>
      </c>
      <c r="G8" s="49">
        <f t="shared" si="1"/>
        <v>0</v>
      </c>
    </row>
    <row r="9" spans="1:8" ht="85.5">
      <c r="A9" s="104"/>
      <c r="B9" s="35" t="s">
        <v>59</v>
      </c>
      <c r="C9" s="25">
        <v>140000</v>
      </c>
      <c r="D9" s="25">
        <v>136900</v>
      </c>
      <c r="E9" s="26">
        <f t="shared" si="0"/>
        <v>0.97785714285714287</v>
      </c>
      <c r="F9" s="73" t="s">
        <v>164</v>
      </c>
      <c r="G9" s="49">
        <f t="shared" si="1"/>
        <v>3100</v>
      </c>
    </row>
    <row r="10" spans="1:8" ht="57">
      <c r="A10" s="104"/>
      <c r="B10" s="35" t="s">
        <v>60</v>
      </c>
      <c r="C10" s="25">
        <v>97000</v>
      </c>
      <c r="D10" s="25">
        <v>97000</v>
      </c>
      <c r="E10" s="26">
        <f t="shared" si="0"/>
        <v>1</v>
      </c>
      <c r="F10" s="73" t="s">
        <v>116</v>
      </c>
      <c r="G10" s="49">
        <f t="shared" si="1"/>
        <v>0</v>
      </c>
    </row>
    <row r="11" spans="1:8" ht="57">
      <c r="A11" s="104"/>
      <c r="B11" s="41" t="s">
        <v>61</v>
      </c>
      <c r="C11" s="42">
        <v>97000</v>
      </c>
      <c r="D11" s="42">
        <v>97000</v>
      </c>
      <c r="E11" s="43">
        <f t="shared" si="0"/>
        <v>1</v>
      </c>
      <c r="F11" s="74" t="s">
        <v>109</v>
      </c>
      <c r="G11" s="49">
        <f t="shared" si="1"/>
        <v>0</v>
      </c>
    </row>
    <row r="12" spans="1:8" ht="114">
      <c r="A12" s="104"/>
      <c r="B12" s="41" t="s">
        <v>89</v>
      </c>
      <c r="C12" s="42">
        <v>50000</v>
      </c>
      <c r="D12" s="42">
        <v>50000</v>
      </c>
      <c r="E12" s="43">
        <f t="shared" si="0"/>
        <v>1</v>
      </c>
      <c r="F12" s="74" t="s">
        <v>165</v>
      </c>
      <c r="G12" s="49">
        <f t="shared" si="1"/>
        <v>0</v>
      </c>
    </row>
    <row r="13" spans="1:8" ht="99.75">
      <c r="A13" s="104"/>
      <c r="B13" s="41" t="s">
        <v>97</v>
      </c>
      <c r="C13" s="42">
        <v>98000</v>
      </c>
      <c r="D13" s="42">
        <v>98000</v>
      </c>
      <c r="E13" s="43">
        <f t="shared" si="0"/>
        <v>1</v>
      </c>
      <c r="F13" s="74" t="s">
        <v>150</v>
      </c>
      <c r="G13" s="49">
        <f t="shared" si="1"/>
        <v>0</v>
      </c>
    </row>
    <row r="14" spans="1:8">
      <c r="A14" s="104"/>
      <c r="B14" s="41" t="s">
        <v>90</v>
      </c>
      <c r="C14" s="42">
        <v>50000</v>
      </c>
      <c r="D14" s="42"/>
      <c r="E14" s="43">
        <f t="shared" si="0"/>
        <v>0</v>
      </c>
      <c r="F14" s="74"/>
      <c r="G14" s="49">
        <f t="shared" si="1"/>
        <v>50000</v>
      </c>
    </row>
    <row r="15" spans="1:8" ht="17.25" thickBot="1">
      <c r="A15" s="109"/>
      <c r="B15" s="28" t="s">
        <v>42</v>
      </c>
      <c r="C15" s="29">
        <f>SUM(C5:C14)</f>
        <v>1000000</v>
      </c>
      <c r="D15" s="29">
        <f>SUM(D5:D13)</f>
        <v>749047</v>
      </c>
      <c r="E15" s="30">
        <f t="shared" si="0"/>
        <v>0.74904700000000002</v>
      </c>
      <c r="F15" s="64"/>
      <c r="G15" s="49">
        <f t="shared" si="1"/>
        <v>250953</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abSelected="1" topLeftCell="A4" workbookViewId="0">
      <selection activeCell="F8" sqref="F8"/>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102" t="str">
        <f>'109年總表'!A1</f>
        <v>臺南市新化區暨唪口里辦理
「109年度臺南市永康垃圾資源回收(焚化)廠營運階段回饋金」111年度10月份執行情況表</v>
      </c>
      <c r="B1" s="102"/>
      <c r="C1" s="102"/>
      <c r="D1" s="102"/>
      <c r="E1" s="102"/>
      <c r="F1" s="102"/>
      <c r="G1" s="102"/>
    </row>
    <row r="2" spans="1:7" ht="17.25" thickBot="1">
      <c r="A2" t="str">
        <f>'109年總表'!A2</f>
        <v>製表日期：111年11月3日</v>
      </c>
    </row>
    <row r="3" spans="1:7" ht="17.25" customHeight="1" thickTop="1">
      <c r="A3" s="91" t="s">
        <v>32</v>
      </c>
      <c r="B3" s="93" t="s">
        <v>33</v>
      </c>
      <c r="C3" s="93"/>
      <c r="D3" s="93"/>
      <c r="E3" s="93"/>
      <c r="F3" s="110"/>
      <c r="G3" s="36"/>
    </row>
    <row r="4" spans="1:7">
      <c r="A4" s="92"/>
      <c r="B4" s="20" t="s">
        <v>34</v>
      </c>
      <c r="C4" s="21" t="s">
        <v>35</v>
      </c>
      <c r="D4" s="21" t="s">
        <v>36</v>
      </c>
      <c r="E4" s="22" t="s">
        <v>37</v>
      </c>
      <c r="F4" s="20" t="s">
        <v>38</v>
      </c>
      <c r="G4" s="23" t="s">
        <v>119</v>
      </c>
    </row>
    <row r="5" spans="1:7" ht="54.75" customHeight="1">
      <c r="A5" s="103" t="s">
        <v>62</v>
      </c>
      <c r="B5" s="35" t="s">
        <v>63</v>
      </c>
      <c r="C5" s="25">
        <v>650000</v>
      </c>
      <c r="D5" s="25">
        <v>56247</v>
      </c>
      <c r="E5" s="26">
        <f t="shared" ref="E5:E14" si="0">D5/C5</f>
        <v>8.6533846153846156E-2</v>
      </c>
      <c r="F5" s="24" t="s">
        <v>155</v>
      </c>
      <c r="G5" s="49">
        <f>C5-D5</f>
        <v>593753</v>
      </c>
    </row>
    <row r="6" spans="1:7" ht="33">
      <c r="A6" s="104"/>
      <c r="B6" s="35" t="s">
        <v>64</v>
      </c>
      <c r="C6" s="25">
        <v>50000</v>
      </c>
      <c r="D6" s="25">
        <v>32385</v>
      </c>
      <c r="E6" s="26">
        <f t="shared" si="0"/>
        <v>0.64770000000000005</v>
      </c>
      <c r="F6" s="84" t="s">
        <v>163</v>
      </c>
      <c r="G6" s="49">
        <f t="shared" ref="G6:G14" si="1">C6-D6</f>
        <v>17615</v>
      </c>
    </row>
    <row r="7" spans="1:7" ht="33">
      <c r="A7" s="104"/>
      <c r="B7" s="35" t="s">
        <v>82</v>
      </c>
      <c r="C7" s="25">
        <v>40000</v>
      </c>
      <c r="D7" s="25">
        <v>19000</v>
      </c>
      <c r="E7" s="26">
        <f>D7/C7</f>
        <v>0.47499999999999998</v>
      </c>
      <c r="F7" s="24" t="s">
        <v>154</v>
      </c>
      <c r="G7" s="49">
        <f>C7-D7</f>
        <v>21000</v>
      </c>
    </row>
    <row r="8" spans="1:7" ht="51.75" customHeight="1">
      <c r="A8" s="104"/>
      <c r="B8" s="35" t="s">
        <v>65</v>
      </c>
      <c r="C8" s="25">
        <v>50000</v>
      </c>
      <c r="D8" s="25">
        <v>50000</v>
      </c>
      <c r="E8" s="26">
        <f>D8/C8</f>
        <v>1</v>
      </c>
      <c r="F8" s="83" t="s">
        <v>169</v>
      </c>
      <c r="G8" s="49">
        <f>C8-D8</f>
        <v>0</v>
      </c>
    </row>
    <row r="9" spans="1:7" ht="49.5">
      <c r="A9" s="104"/>
      <c r="B9" s="35" t="s">
        <v>66</v>
      </c>
      <c r="C9" s="25">
        <v>50000</v>
      </c>
      <c r="D9" s="25">
        <v>50000</v>
      </c>
      <c r="E9" s="26">
        <f t="shared" si="0"/>
        <v>1</v>
      </c>
      <c r="F9" s="24" t="s">
        <v>149</v>
      </c>
      <c r="G9" s="49">
        <f t="shared" si="1"/>
        <v>0</v>
      </c>
    </row>
    <row r="10" spans="1:7" ht="48" customHeight="1">
      <c r="A10" s="104"/>
      <c r="B10" s="35" t="s">
        <v>67</v>
      </c>
      <c r="C10" s="25">
        <v>10000</v>
      </c>
      <c r="D10" s="50"/>
      <c r="E10" s="26">
        <f t="shared" si="0"/>
        <v>0</v>
      </c>
      <c r="F10" s="24"/>
      <c r="G10" s="49">
        <f t="shared" si="1"/>
        <v>10000</v>
      </c>
    </row>
    <row r="11" spans="1:7" ht="85.5">
      <c r="A11" s="104"/>
      <c r="B11" s="35" t="s">
        <v>68</v>
      </c>
      <c r="C11" s="25">
        <v>40000</v>
      </c>
      <c r="D11" s="50">
        <v>40000</v>
      </c>
      <c r="E11" s="26">
        <f t="shared" si="0"/>
        <v>1</v>
      </c>
      <c r="F11" s="24" t="s">
        <v>146</v>
      </c>
      <c r="G11" s="49">
        <f t="shared" si="1"/>
        <v>0</v>
      </c>
    </row>
    <row r="12" spans="1:7" ht="56.25" customHeight="1">
      <c r="A12" s="47"/>
      <c r="B12" s="35" t="s">
        <v>95</v>
      </c>
      <c r="C12" s="25">
        <v>60000</v>
      </c>
      <c r="D12" s="50"/>
      <c r="E12" s="26">
        <f t="shared" si="0"/>
        <v>0</v>
      </c>
      <c r="F12" s="24"/>
      <c r="G12" s="49">
        <f t="shared" si="1"/>
        <v>60000</v>
      </c>
    </row>
    <row r="13" spans="1:7" ht="85.5">
      <c r="A13" s="47"/>
      <c r="B13" s="41" t="s">
        <v>69</v>
      </c>
      <c r="C13" s="42">
        <v>50000</v>
      </c>
      <c r="D13" s="51">
        <v>43734</v>
      </c>
      <c r="E13" s="43">
        <f t="shared" si="0"/>
        <v>0.87468000000000001</v>
      </c>
      <c r="F13" s="24" t="s">
        <v>134</v>
      </c>
      <c r="G13" s="49">
        <f t="shared" si="1"/>
        <v>6266</v>
      </c>
    </row>
    <row r="14" spans="1:7" ht="30.75" customHeight="1" thickBot="1">
      <c r="A14" s="27"/>
      <c r="B14" s="28" t="s">
        <v>42</v>
      </c>
      <c r="C14" s="29">
        <f>SUM(C5:C13)</f>
        <v>1000000</v>
      </c>
      <c r="D14" s="29">
        <f>SUM(D5:D13)</f>
        <v>291366</v>
      </c>
      <c r="E14" s="30">
        <f t="shared" si="0"/>
        <v>0.29136600000000001</v>
      </c>
      <c r="F14" s="63"/>
      <c r="G14" s="49">
        <f t="shared" si="1"/>
        <v>708634</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2022-11-03T07:36:34Z</cp:lastPrinted>
  <dcterms:created xsi:type="dcterms:W3CDTF">2015-12-02T01:38:50Z</dcterms:created>
  <dcterms:modified xsi:type="dcterms:W3CDTF">2022-11-03T07:36:43Z</dcterms:modified>
</cp:coreProperties>
</file>